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ONTRACTACIONS\GESTIO\EXPEDIENTS\EXPEDIENTS 2022\256-2022 SARHA subministrament i instal·lació de càmeres de videovigilància GTM 36985 (SONIA)\2_VDVG_29_juliol\ACLARIMENTS\"/>
    </mc:Choice>
  </mc:AlternateContent>
  <bookViews>
    <workbookView xWindow="0" yWindow="0" windowWidth="28800" windowHeight="12435" tabRatio="500" activeTab="2"/>
  </bookViews>
  <sheets>
    <sheet name="Video" sheetId="1" r:id="rId1"/>
    <sheet name="Acceso" sheetId="2" r:id="rId2"/>
    <sheet name="ZBE" sheetId="3" r:id="rId3"/>
    <sheet name="VV1" sheetId="4" r:id="rId4"/>
    <sheet name="VV2" sheetId="5" r:id="rId5"/>
    <sheet name="VV3" sheetId="6" r:id="rId6"/>
    <sheet name="VV4" sheetId="7" r:id="rId7"/>
    <sheet name="VV5" sheetId="8" r:id="rId8"/>
    <sheet name="VV6" sheetId="9" r:id="rId9"/>
    <sheet name="VV7_8" sheetId="10" r:id="rId10"/>
    <sheet name="VV9" sheetId="11" r:id="rId11"/>
    <sheet name="VV10" sheetId="12" r:id="rId12"/>
    <sheet name="VV11" sheetId="13" r:id="rId13"/>
    <sheet name="VV12" sheetId="14" r:id="rId14"/>
    <sheet name="VV13" sheetId="15" r:id="rId15"/>
    <sheet name="VV14" sheetId="16" r:id="rId16"/>
    <sheet name="PUNTOS VV UNIF." sheetId="17" state="hidden" r:id="rId17"/>
    <sheet name="CA1" sheetId="18" r:id="rId18"/>
    <sheet name="CA2" sheetId="19" r:id="rId19"/>
    <sheet name="CA3" sheetId="20" r:id="rId20"/>
    <sheet name="CA4" sheetId="21" r:id="rId21"/>
    <sheet name="CA5" sheetId="22" r:id="rId22"/>
    <sheet name="CA6" sheetId="23" r:id="rId23"/>
    <sheet name="CA7" sheetId="24" r:id="rId24"/>
    <sheet name="CA8" sheetId="25" r:id="rId25"/>
    <sheet name="CA9" sheetId="26" r:id="rId26"/>
    <sheet name="CA10" sheetId="27" r:id="rId27"/>
    <sheet name="ZBE11" sheetId="28" r:id="rId28"/>
    <sheet name="ZBE21" sheetId="29" r:id="rId29"/>
    <sheet name="ZBE31" sheetId="30" r:id="rId30"/>
    <sheet name="ZBE41" sheetId="31" r:id="rId31"/>
    <sheet name="ZBE51" sheetId="32" r:id="rId32"/>
    <sheet name="ZBE61" sheetId="33" r:id="rId33"/>
    <sheet name="ZBE71" sheetId="34" r:id="rId34"/>
    <sheet name="PLATAFORMA CA+ZBE" sheetId="35" r:id="rId35"/>
    <sheet name="XARXA COMUNICACIONS" sheetId="36" r:id="rId36"/>
    <sheet name="VARIS_ZBE" sheetId="37" r:id="rId37"/>
    <sheet name="MANTENIMENT" sheetId="38" r:id="rId38"/>
  </sheets>
  <definedNames>
    <definedName name="_xlnm.Print_Area" localSheetId="1">Acceso!$B$2:$O$45</definedName>
    <definedName name="_xlnm.Print_Area" localSheetId="34">'PLATAFORMA CA+ZBE'!$B$1:$K$31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0" i="38" l="1"/>
  <c r="D8" i="38"/>
  <c r="E8" i="38" s="1"/>
  <c r="E7" i="38"/>
  <c r="D7" i="38"/>
  <c r="E5" i="38"/>
  <c r="D5" i="38"/>
  <c r="E6" i="38"/>
  <c r="D6" i="38"/>
  <c r="H15" i="36" l="1"/>
  <c r="J13" i="37"/>
  <c r="M13" i="37" s="1"/>
  <c r="I13" i="37"/>
  <c r="H13" i="37"/>
  <c r="J12" i="37"/>
  <c r="I12" i="37"/>
  <c r="H12" i="37"/>
  <c r="H14" i="37" s="1"/>
  <c r="J11" i="37"/>
  <c r="I11" i="37"/>
  <c r="H11" i="37"/>
  <c r="J6" i="37"/>
  <c r="M6" i="37" s="1"/>
  <c r="I6" i="37"/>
  <c r="I7" i="37" s="1"/>
  <c r="H6" i="37"/>
  <c r="J5" i="37"/>
  <c r="I5" i="37"/>
  <c r="H5" i="37"/>
  <c r="H7" i="37" s="1"/>
  <c r="N38" i="36"/>
  <c r="K38" i="36"/>
  <c r="K39" i="36" s="1"/>
  <c r="J38" i="36"/>
  <c r="I38" i="36"/>
  <c r="H38" i="36"/>
  <c r="K34" i="36"/>
  <c r="J34" i="36"/>
  <c r="N34" i="36" s="1"/>
  <c r="I34" i="36"/>
  <c r="J33" i="36"/>
  <c r="N33" i="36" s="1"/>
  <c r="I33" i="36"/>
  <c r="H33" i="36"/>
  <c r="K33" i="36"/>
  <c r="N32" i="36"/>
  <c r="J32" i="36"/>
  <c r="H32" i="36"/>
  <c r="J31" i="36"/>
  <c r="N31" i="36" s="1"/>
  <c r="I31" i="36"/>
  <c r="H31" i="36"/>
  <c r="K30" i="36"/>
  <c r="J30" i="36"/>
  <c r="N30" i="36" s="1"/>
  <c r="I30" i="36"/>
  <c r="J29" i="36"/>
  <c r="N29" i="36" s="1"/>
  <c r="I29" i="36"/>
  <c r="H29" i="36"/>
  <c r="J28" i="36"/>
  <c r="N28" i="36" s="1"/>
  <c r="H28" i="36"/>
  <c r="J27" i="36"/>
  <c r="K27" i="36" s="1"/>
  <c r="I27" i="36"/>
  <c r="H27" i="36"/>
  <c r="J26" i="36"/>
  <c r="N26" i="36" s="1"/>
  <c r="I26" i="36"/>
  <c r="N25" i="36"/>
  <c r="J25" i="36"/>
  <c r="K25" i="36" s="1"/>
  <c r="I25" i="36"/>
  <c r="H25" i="36"/>
  <c r="J24" i="36"/>
  <c r="I24" i="36"/>
  <c r="H24" i="36"/>
  <c r="J23" i="36"/>
  <c r="I23" i="36"/>
  <c r="H23" i="36"/>
  <c r="K22" i="36"/>
  <c r="J22" i="36"/>
  <c r="N22" i="36" s="1"/>
  <c r="J21" i="36"/>
  <c r="N21" i="36" s="1"/>
  <c r="N20" i="36"/>
  <c r="J20" i="36"/>
  <c r="I20" i="36"/>
  <c r="H20" i="36"/>
  <c r="K20" i="36"/>
  <c r="J19" i="36"/>
  <c r="I19" i="36"/>
  <c r="H19" i="36"/>
  <c r="J18" i="36"/>
  <c r="N18" i="36" s="1"/>
  <c r="J17" i="36"/>
  <c r="N17" i="36" s="1"/>
  <c r="N16" i="36"/>
  <c r="J16" i="36"/>
  <c r="I16" i="36"/>
  <c r="H16" i="36"/>
  <c r="K16" i="36"/>
  <c r="J15" i="36"/>
  <c r="I15" i="36"/>
  <c r="N10" i="36"/>
  <c r="J10" i="36"/>
  <c r="K10" i="36" s="1"/>
  <c r="I10" i="36"/>
  <c r="H10" i="36"/>
  <c r="N9" i="36"/>
  <c r="K9" i="36"/>
  <c r="J9" i="36"/>
  <c r="I9" i="36"/>
  <c r="H9" i="36"/>
  <c r="J8" i="36"/>
  <c r="I8" i="36"/>
  <c r="H8" i="36"/>
  <c r="J7" i="36"/>
  <c r="I7" i="36"/>
  <c r="H7" i="36"/>
  <c r="J6" i="36"/>
  <c r="N6" i="36" s="1"/>
  <c r="I6" i="36"/>
  <c r="H6" i="36"/>
  <c r="J5" i="36"/>
  <c r="K5" i="36" s="1"/>
  <c r="I5" i="36"/>
  <c r="H5" i="36"/>
  <c r="M18" i="35"/>
  <c r="J18" i="35"/>
  <c r="K18" i="35" s="1"/>
  <c r="I18" i="35"/>
  <c r="H18" i="35"/>
  <c r="M17" i="35"/>
  <c r="K17" i="35"/>
  <c r="J12" i="35"/>
  <c r="K12" i="35" s="1"/>
  <c r="I12" i="35"/>
  <c r="H12" i="35"/>
  <c r="J11" i="35"/>
  <c r="M11" i="35" s="1"/>
  <c r="I11" i="35"/>
  <c r="H11" i="35"/>
  <c r="J10" i="35"/>
  <c r="I10" i="35"/>
  <c r="H10" i="35"/>
  <c r="K9" i="35"/>
  <c r="J9" i="35"/>
  <c r="M9" i="35" s="1"/>
  <c r="I9" i="35"/>
  <c r="H9" i="35"/>
  <c r="J8" i="35"/>
  <c r="K8" i="35" s="1"/>
  <c r="I8" i="35"/>
  <c r="H8" i="35"/>
  <c r="K7" i="35"/>
  <c r="J7" i="35"/>
  <c r="M7" i="35" s="1"/>
  <c r="I7" i="35"/>
  <c r="H7" i="35"/>
  <c r="M6" i="35"/>
  <c r="K6" i="35"/>
  <c r="J6" i="35"/>
  <c r="I6" i="35"/>
  <c r="H6" i="35"/>
  <c r="K5" i="35"/>
  <c r="J5" i="35"/>
  <c r="M5" i="35" s="1"/>
  <c r="I5" i="35"/>
  <c r="H5" i="35"/>
  <c r="S46" i="34"/>
  <c r="S48" i="34" s="1"/>
  <c r="R46" i="34"/>
  <c r="R48" i="34" s="1"/>
  <c r="T48" i="34" s="1"/>
  <c r="Q46" i="34"/>
  <c r="K46" i="34" s="1"/>
  <c r="K48" i="34" s="1"/>
  <c r="G46" i="34"/>
  <c r="S41" i="34"/>
  <c r="R41" i="34"/>
  <c r="Q41" i="34"/>
  <c r="K41" i="34" s="1"/>
  <c r="G41" i="34"/>
  <c r="S40" i="34"/>
  <c r="R40" i="34"/>
  <c r="Q40" i="34"/>
  <c r="K40" i="34" s="1"/>
  <c r="G40" i="34"/>
  <c r="S39" i="34"/>
  <c r="R39" i="34"/>
  <c r="Q39" i="34"/>
  <c r="K39" i="34" s="1"/>
  <c r="L39" i="34" s="1"/>
  <c r="G39" i="34"/>
  <c r="S38" i="34"/>
  <c r="R38" i="34"/>
  <c r="Q38" i="34"/>
  <c r="K38" i="34" s="1"/>
  <c r="L38" i="34" s="1"/>
  <c r="G38" i="34"/>
  <c r="S37" i="34"/>
  <c r="R37" i="34"/>
  <c r="Q37" i="34"/>
  <c r="K37" i="34" s="1"/>
  <c r="G37" i="34"/>
  <c r="S36" i="34"/>
  <c r="R36" i="34"/>
  <c r="Q36" i="34"/>
  <c r="K36" i="34"/>
  <c r="F36" i="34"/>
  <c r="S35" i="34"/>
  <c r="R35" i="34"/>
  <c r="Q35" i="34"/>
  <c r="K35" i="34" s="1"/>
  <c r="L35" i="34" s="1"/>
  <c r="G35" i="34"/>
  <c r="F35" i="34"/>
  <c r="S34" i="34"/>
  <c r="R34" i="34"/>
  <c r="Q34" i="34"/>
  <c r="K34" i="34"/>
  <c r="L34" i="34" s="1"/>
  <c r="G34" i="34"/>
  <c r="S33" i="34"/>
  <c r="R33" i="34"/>
  <c r="Q33" i="34"/>
  <c r="K33" i="34" s="1"/>
  <c r="F33" i="34"/>
  <c r="S32" i="34"/>
  <c r="R32" i="34"/>
  <c r="Q32" i="34"/>
  <c r="K32" i="34" s="1"/>
  <c r="L32" i="34" s="1"/>
  <c r="G32" i="34"/>
  <c r="S31" i="34"/>
  <c r="R31" i="34"/>
  <c r="Q31" i="34"/>
  <c r="K31" i="34" s="1"/>
  <c r="L31" i="34" s="1"/>
  <c r="G31" i="34"/>
  <c r="S30" i="34"/>
  <c r="R30" i="34"/>
  <c r="Q30" i="34"/>
  <c r="K30" i="34" s="1"/>
  <c r="F30" i="34"/>
  <c r="S29" i="34"/>
  <c r="R29" i="34"/>
  <c r="Q29" i="34"/>
  <c r="K29" i="34" s="1"/>
  <c r="F29" i="34" s="1"/>
  <c r="H29" i="34" s="1"/>
  <c r="G29" i="34"/>
  <c r="S28" i="34"/>
  <c r="R28" i="34"/>
  <c r="Q28" i="34"/>
  <c r="K28" i="34" s="1"/>
  <c r="L28" i="34" s="1"/>
  <c r="G28" i="34"/>
  <c r="S27" i="34"/>
  <c r="R27" i="34"/>
  <c r="Q27" i="34"/>
  <c r="K27" i="34" s="1"/>
  <c r="G27" i="34" s="1"/>
  <c r="F27" i="34"/>
  <c r="S26" i="34"/>
  <c r="R26" i="34"/>
  <c r="Q26" i="34"/>
  <c r="K26" i="34" s="1"/>
  <c r="F26" i="34"/>
  <c r="S25" i="34"/>
  <c r="R25" i="34"/>
  <c r="Q25" i="34"/>
  <c r="K25" i="34" s="1"/>
  <c r="G25" i="34" s="1"/>
  <c r="F25" i="34"/>
  <c r="S20" i="34"/>
  <c r="R20" i="34"/>
  <c r="Q20" i="34"/>
  <c r="K20" i="34" s="1"/>
  <c r="L20" i="34"/>
  <c r="G20" i="34"/>
  <c r="S19" i="34"/>
  <c r="R19" i="34"/>
  <c r="Q19" i="34"/>
  <c r="L19" i="34"/>
  <c r="K19" i="34"/>
  <c r="G19" i="34"/>
  <c r="S18" i="34"/>
  <c r="R18" i="34"/>
  <c r="Q18" i="34"/>
  <c r="K18" i="34" s="1"/>
  <c r="L18" i="34" s="1"/>
  <c r="G18" i="34"/>
  <c r="F18" i="34" s="1"/>
  <c r="S17" i="34"/>
  <c r="R17" i="34"/>
  <c r="Q17" i="34"/>
  <c r="K17" i="34"/>
  <c r="L17" i="34" s="1"/>
  <c r="G17" i="34"/>
  <c r="S16" i="34"/>
  <c r="R16" i="34"/>
  <c r="Q16" i="34"/>
  <c r="K16" i="34" s="1"/>
  <c r="L16" i="34"/>
  <c r="G16" i="34"/>
  <c r="S15" i="34"/>
  <c r="R15" i="34"/>
  <c r="Q15" i="34"/>
  <c r="L15" i="34"/>
  <c r="K15" i="34"/>
  <c r="G15" i="34" s="1"/>
  <c r="F15" i="34"/>
  <c r="H15" i="34" s="1"/>
  <c r="S14" i="34"/>
  <c r="R14" i="34"/>
  <c r="Q14" i="34"/>
  <c r="K14" i="34" s="1"/>
  <c r="G14" i="34" s="1"/>
  <c r="I14" i="34" s="1"/>
  <c r="F14" i="34"/>
  <c r="H14" i="34" s="1"/>
  <c r="S13" i="34"/>
  <c r="R13" i="34"/>
  <c r="Q13" i="34"/>
  <c r="K13" i="34" s="1"/>
  <c r="G13" i="34"/>
  <c r="S12" i="34"/>
  <c r="R12" i="34"/>
  <c r="Q12" i="34"/>
  <c r="K12" i="34" s="1"/>
  <c r="F12" i="34" s="1"/>
  <c r="G12" i="34"/>
  <c r="S11" i="34"/>
  <c r="R11" i="34"/>
  <c r="Q11" i="34"/>
  <c r="K11" i="34" s="1"/>
  <c r="F11" i="34"/>
  <c r="S10" i="34"/>
  <c r="R10" i="34"/>
  <c r="Q10" i="34"/>
  <c r="K10" i="34" s="1"/>
  <c r="G10" i="34"/>
  <c r="S9" i="34"/>
  <c r="R9" i="34"/>
  <c r="Q9" i="34"/>
  <c r="K9" i="34" s="1"/>
  <c r="G9" i="34"/>
  <c r="S8" i="34"/>
  <c r="R8" i="34"/>
  <c r="Q8" i="34"/>
  <c r="K8" i="34" s="1"/>
  <c r="F8" i="34" s="1"/>
  <c r="G8" i="34"/>
  <c r="S7" i="34"/>
  <c r="R7" i="34"/>
  <c r="Q7" i="34"/>
  <c r="K7" i="34" s="1"/>
  <c r="L7" i="34" s="1"/>
  <c r="G7" i="34"/>
  <c r="S6" i="34"/>
  <c r="R6" i="34"/>
  <c r="Q6" i="34"/>
  <c r="K6" i="34" s="1"/>
  <c r="G6" i="34"/>
  <c r="S5" i="34"/>
  <c r="R5" i="34"/>
  <c r="Q5" i="34"/>
  <c r="K5" i="34" s="1"/>
  <c r="F5" i="34" s="1"/>
  <c r="G5" i="34"/>
  <c r="S46" i="33"/>
  <c r="S48" i="33" s="1"/>
  <c r="R46" i="33"/>
  <c r="R48" i="33" s="1"/>
  <c r="T48" i="33" s="1"/>
  <c r="Q46" i="33"/>
  <c r="K46" i="33" s="1"/>
  <c r="G46" i="33"/>
  <c r="S41" i="33"/>
  <c r="R41" i="33"/>
  <c r="Q41" i="33"/>
  <c r="K41" i="33" s="1"/>
  <c r="G41" i="33"/>
  <c r="S40" i="33"/>
  <c r="R40" i="33"/>
  <c r="Q40" i="33"/>
  <c r="K40" i="33" s="1"/>
  <c r="G40" i="33"/>
  <c r="S39" i="33"/>
  <c r="R39" i="33"/>
  <c r="Q39" i="33"/>
  <c r="K39" i="33" s="1"/>
  <c r="G39" i="33"/>
  <c r="S38" i="33"/>
  <c r="R38" i="33"/>
  <c r="Q38" i="33"/>
  <c r="K38" i="33" s="1"/>
  <c r="G38" i="33"/>
  <c r="S37" i="33"/>
  <c r="R37" i="33"/>
  <c r="Q37" i="33"/>
  <c r="K37" i="33" s="1"/>
  <c r="G37" i="33"/>
  <c r="S36" i="33"/>
  <c r="R36" i="33"/>
  <c r="Q36" i="33"/>
  <c r="K36" i="33" s="1"/>
  <c r="F36" i="33"/>
  <c r="S35" i="33"/>
  <c r="R35" i="33"/>
  <c r="Q35" i="33"/>
  <c r="K35" i="33" s="1"/>
  <c r="G35" i="33"/>
  <c r="S34" i="33"/>
  <c r="R34" i="33"/>
  <c r="Q34" i="33"/>
  <c r="K34" i="33" s="1"/>
  <c r="G34" i="33"/>
  <c r="S33" i="33"/>
  <c r="R33" i="33"/>
  <c r="Q33" i="33"/>
  <c r="K33" i="33" s="1"/>
  <c r="F33" i="33"/>
  <c r="S32" i="33"/>
  <c r="R32" i="33"/>
  <c r="Q32" i="33"/>
  <c r="K32" i="33"/>
  <c r="G32" i="33"/>
  <c r="S31" i="33"/>
  <c r="R31" i="33"/>
  <c r="Q31" i="33"/>
  <c r="K31" i="33" s="1"/>
  <c r="G31" i="33"/>
  <c r="S30" i="33"/>
  <c r="R30" i="33"/>
  <c r="Q30" i="33"/>
  <c r="K30" i="33" s="1"/>
  <c r="F30" i="33"/>
  <c r="S29" i="33"/>
  <c r="R29" i="33"/>
  <c r="Q29" i="33"/>
  <c r="K29" i="33" s="1"/>
  <c r="G29" i="33"/>
  <c r="S28" i="33"/>
  <c r="R28" i="33"/>
  <c r="Q28" i="33"/>
  <c r="K28" i="33" s="1"/>
  <c r="L28" i="33" s="1"/>
  <c r="G28" i="33"/>
  <c r="S27" i="33"/>
  <c r="R27" i="33"/>
  <c r="Q27" i="33"/>
  <c r="K27" i="33" s="1"/>
  <c r="F27" i="33"/>
  <c r="S26" i="33"/>
  <c r="R26" i="33"/>
  <c r="Q26" i="33"/>
  <c r="K26" i="33" s="1"/>
  <c r="F26" i="33"/>
  <c r="S25" i="33"/>
  <c r="R25" i="33"/>
  <c r="Q25" i="33"/>
  <c r="K25" i="33" s="1"/>
  <c r="F25" i="33"/>
  <c r="S20" i="33"/>
  <c r="R20" i="33"/>
  <c r="Q20" i="33"/>
  <c r="K20" i="33" s="1"/>
  <c r="G20" i="33"/>
  <c r="S19" i="33"/>
  <c r="R19" i="33"/>
  <c r="Q19" i="33"/>
  <c r="K19" i="33" s="1"/>
  <c r="L19" i="33" s="1"/>
  <c r="G19" i="33"/>
  <c r="S18" i="33"/>
  <c r="R18" i="33"/>
  <c r="Q18" i="33"/>
  <c r="K18" i="33" s="1"/>
  <c r="G18" i="33"/>
  <c r="S17" i="33"/>
  <c r="R17" i="33"/>
  <c r="Q17" i="33"/>
  <c r="K17" i="33" s="1"/>
  <c r="L17" i="33" s="1"/>
  <c r="G17" i="33"/>
  <c r="S16" i="33"/>
  <c r="R16" i="33"/>
  <c r="Q16" i="33"/>
  <c r="K16" i="33" s="1"/>
  <c r="G16" i="33"/>
  <c r="S15" i="33"/>
  <c r="R15" i="33"/>
  <c r="Q15" i="33"/>
  <c r="K15" i="33" s="1"/>
  <c r="L15" i="33" s="1"/>
  <c r="F15" i="33"/>
  <c r="S14" i="33"/>
  <c r="R14" i="33"/>
  <c r="Q14" i="33"/>
  <c r="K14" i="33" s="1"/>
  <c r="F14" i="33"/>
  <c r="S13" i="33"/>
  <c r="R13" i="33"/>
  <c r="Q13" i="33"/>
  <c r="K13" i="33" s="1"/>
  <c r="G13" i="33"/>
  <c r="S12" i="33"/>
  <c r="R12" i="33"/>
  <c r="Q12" i="33"/>
  <c r="K12" i="33" s="1"/>
  <c r="G12" i="33"/>
  <c r="S11" i="33"/>
  <c r="R11" i="33"/>
  <c r="Q11" i="33"/>
  <c r="K11" i="33" s="1"/>
  <c r="F11" i="33"/>
  <c r="S10" i="33"/>
  <c r="R10" i="33"/>
  <c r="Q10" i="33"/>
  <c r="K10" i="33" s="1"/>
  <c r="G10" i="33"/>
  <c r="S9" i="33"/>
  <c r="R9" i="33"/>
  <c r="Q9" i="33"/>
  <c r="K9" i="33"/>
  <c r="G9" i="33"/>
  <c r="S8" i="33"/>
  <c r="R8" i="33"/>
  <c r="Q8" i="33"/>
  <c r="K8" i="33" s="1"/>
  <c r="G8" i="33"/>
  <c r="S7" i="33"/>
  <c r="R7" i="33"/>
  <c r="Q7" i="33"/>
  <c r="K7" i="33" s="1"/>
  <c r="G7" i="33"/>
  <c r="S6" i="33"/>
  <c r="R6" i="33"/>
  <c r="Q6" i="33"/>
  <c r="K6" i="33" s="1"/>
  <c r="G6" i="33"/>
  <c r="S5" i="33"/>
  <c r="R5" i="33"/>
  <c r="Q5" i="33"/>
  <c r="K5" i="33"/>
  <c r="G5" i="33"/>
  <c r="R48" i="32"/>
  <c r="T48" i="32" s="1"/>
  <c r="S46" i="32"/>
  <c r="S48" i="32" s="1"/>
  <c r="R46" i="32"/>
  <c r="Q46" i="32"/>
  <c r="K46" i="32"/>
  <c r="K48" i="32" s="1"/>
  <c r="G46" i="32"/>
  <c r="S41" i="32"/>
  <c r="R41" i="32"/>
  <c r="Q41" i="32"/>
  <c r="K41" i="32"/>
  <c r="L41" i="32" s="1"/>
  <c r="G41" i="32"/>
  <c r="F41" i="32" s="1"/>
  <c r="H41" i="32" s="1"/>
  <c r="S40" i="32"/>
  <c r="R40" i="32"/>
  <c r="Q40" i="32"/>
  <c r="K40" i="32" s="1"/>
  <c r="L40" i="32"/>
  <c r="G40" i="32"/>
  <c r="F40" i="32" s="1"/>
  <c r="S39" i="32"/>
  <c r="R39" i="32"/>
  <c r="Q39" i="32"/>
  <c r="K39" i="32"/>
  <c r="L39" i="32" s="1"/>
  <c r="G39" i="32"/>
  <c r="S38" i="32"/>
  <c r="R38" i="32"/>
  <c r="Q38" i="32"/>
  <c r="K38" i="32" s="1"/>
  <c r="G38" i="32"/>
  <c r="S37" i="32"/>
  <c r="R37" i="32"/>
  <c r="Q37" i="32"/>
  <c r="K37" i="32" s="1"/>
  <c r="G37" i="32"/>
  <c r="S36" i="32"/>
  <c r="R36" i="32"/>
  <c r="Q36" i="32"/>
  <c r="K36" i="32" s="1"/>
  <c r="G36" i="32" s="1"/>
  <c r="F36" i="32"/>
  <c r="S35" i="32"/>
  <c r="R35" i="32"/>
  <c r="Q35" i="32"/>
  <c r="K35" i="32" s="1"/>
  <c r="G35" i="32"/>
  <c r="S34" i="32"/>
  <c r="R34" i="32"/>
  <c r="Q34" i="32"/>
  <c r="K34" i="32" s="1"/>
  <c r="G34" i="32"/>
  <c r="S33" i="32"/>
  <c r="R33" i="32"/>
  <c r="Q33" i="32"/>
  <c r="K33" i="32"/>
  <c r="L33" i="32" s="1"/>
  <c r="F33" i="32"/>
  <c r="S32" i="32"/>
  <c r="R32" i="32"/>
  <c r="Q32" i="32"/>
  <c r="K32" i="32" s="1"/>
  <c r="L32" i="32" s="1"/>
  <c r="G32" i="32"/>
  <c r="S31" i="32"/>
  <c r="R31" i="32"/>
  <c r="Q31" i="32"/>
  <c r="K31" i="32" s="1"/>
  <c r="G31" i="32"/>
  <c r="S30" i="32"/>
  <c r="R30" i="32"/>
  <c r="Q30" i="32"/>
  <c r="K30" i="32" s="1"/>
  <c r="G30" i="32" s="1"/>
  <c r="F30" i="32"/>
  <c r="S29" i="32"/>
  <c r="R29" i="32"/>
  <c r="Q29" i="32"/>
  <c r="K29" i="32"/>
  <c r="L29" i="32" s="1"/>
  <c r="G29" i="32"/>
  <c r="S28" i="32"/>
  <c r="R28" i="32"/>
  <c r="Q28" i="32"/>
  <c r="K28" i="32" s="1"/>
  <c r="G28" i="32"/>
  <c r="S27" i="32"/>
  <c r="R27" i="32"/>
  <c r="Q27" i="32"/>
  <c r="K27" i="32" s="1"/>
  <c r="F27" i="32"/>
  <c r="S26" i="32"/>
  <c r="R26" i="32"/>
  <c r="Q26" i="32"/>
  <c r="K26" i="32" s="1"/>
  <c r="G26" i="32" s="1"/>
  <c r="F26" i="32"/>
  <c r="S25" i="32"/>
  <c r="R25" i="32"/>
  <c r="Q25" i="32"/>
  <c r="K25" i="32" s="1"/>
  <c r="F25" i="32"/>
  <c r="S20" i="32"/>
  <c r="R20" i="32"/>
  <c r="Q20" i="32"/>
  <c r="K20" i="32" s="1"/>
  <c r="L20" i="32" s="1"/>
  <c r="G20" i="32"/>
  <c r="S19" i="32"/>
  <c r="R19" i="32"/>
  <c r="Q19" i="32"/>
  <c r="K19" i="32" s="1"/>
  <c r="G19" i="32"/>
  <c r="S18" i="32"/>
  <c r="R18" i="32"/>
  <c r="Q18" i="32"/>
  <c r="K18" i="32"/>
  <c r="G18" i="32"/>
  <c r="S17" i="32"/>
  <c r="R17" i="32"/>
  <c r="Q17" i="32"/>
  <c r="K17" i="32" s="1"/>
  <c r="L17" i="32"/>
  <c r="G17" i="32"/>
  <c r="F17" i="32" s="1"/>
  <c r="S16" i="32"/>
  <c r="R16" i="32"/>
  <c r="Q16" i="32"/>
  <c r="K16" i="32"/>
  <c r="L16" i="32" s="1"/>
  <c r="G16" i="32"/>
  <c r="S15" i="32"/>
  <c r="R15" i="32"/>
  <c r="Q15" i="32"/>
  <c r="K15" i="32" s="1"/>
  <c r="F15" i="32"/>
  <c r="S14" i="32"/>
  <c r="R14" i="32"/>
  <c r="Q14" i="32"/>
  <c r="K14" i="32" s="1"/>
  <c r="F14" i="32"/>
  <c r="S13" i="32"/>
  <c r="R13" i="32"/>
  <c r="Q13" i="32"/>
  <c r="K13" i="32" s="1"/>
  <c r="L13" i="32" s="1"/>
  <c r="G13" i="32"/>
  <c r="F13" i="32" s="1"/>
  <c r="S12" i="32"/>
  <c r="R12" i="32"/>
  <c r="Q12" i="32"/>
  <c r="K12" i="32"/>
  <c r="G12" i="32"/>
  <c r="S11" i="32"/>
  <c r="R11" i="32"/>
  <c r="Q11" i="32"/>
  <c r="K11" i="32" s="1"/>
  <c r="F11" i="32"/>
  <c r="S10" i="32"/>
  <c r="R10" i="32"/>
  <c r="Q10" i="32"/>
  <c r="K10" i="32" s="1"/>
  <c r="L10" i="32" s="1"/>
  <c r="G10" i="32"/>
  <c r="S9" i="32"/>
  <c r="R9" i="32"/>
  <c r="Q9" i="32"/>
  <c r="K9" i="32" s="1"/>
  <c r="G9" i="32"/>
  <c r="S8" i="32"/>
  <c r="R8" i="32"/>
  <c r="Q8" i="32"/>
  <c r="K8" i="32" s="1"/>
  <c r="G8" i="32"/>
  <c r="S7" i="32"/>
  <c r="R7" i="32"/>
  <c r="Q7" i="32"/>
  <c r="K7" i="32" s="1"/>
  <c r="L7" i="32" s="1"/>
  <c r="G7" i="32"/>
  <c r="S6" i="32"/>
  <c r="R6" i="32"/>
  <c r="Q6" i="32"/>
  <c r="K6" i="32" s="1"/>
  <c r="L6" i="32" s="1"/>
  <c r="G6" i="32"/>
  <c r="S5" i="32"/>
  <c r="R5" i="32"/>
  <c r="Q5" i="32"/>
  <c r="K5" i="32" s="1"/>
  <c r="G5" i="32"/>
  <c r="R48" i="31"/>
  <c r="S46" i="31"/>
  <c r="S48" i="31" s="1"/>
  <c r="R46" i="31"/>
  <c r="Q46" i="31"/>
  <c r="K46" i="31" s="1"/>
  <c r="K48" i="31" s="1"/>
  <c r="G46" i="31"/>
  <c r="S41" i="31"/>
  <c r="R41" i="31"/>
  <c r="Q41" i="31"/>
  <c r="K41" i="31"/>
  <c r="G41" i="31"/>
  <c r="S40" i="31"/>
  <c r="R40" i="31"/>
  <c r="Q40" i="31"/>
  <c r="K40" i="31" s="1"/>
  <c r="G40" i="31"/>
  <c r="S39" i="31"/>
  <c r="R39" i="31"/>
  <c r="Q39" i="31"/>
  <c r="K39" i="31" s="1"/>
  <c r="G39" i="31"/>
  <c r="S38" i="31"/>
  <c r="R38" i="31"/>
  <c r="Q38" i="31"/>
  <c r="K38" i="31" s="1"/>
  <c r="G38" i="31"/>
  <c r="S37" i="31"/>
  <c r="R37" i="31"/>
  <c r="Q37" i="31"/>
  <c r="K37" i="31"/>
  <c r="G37" i="31"/>
  <c r="S36" i="31"/>
  <c r="R36" i="31"/>
  <c r="Q36" i="31"/>
  <c r="K36" i="31" s="1"/>
  <c r="F36" i="31"/>
  <c r="S35" i="31"/>
  <c r="R35" i="31"/>
  <c r="Q35" i="31"/>
  <c r="K35" i="31" s="1"/>
  <c r="G35" i="31"/>
  <c r="S34" i="31"/>
  <c r="R34" i="31"/>
  <c r="Q34" i="31"/>
  <c r="K34" i="31" s="1"/>
  <c r="G34" i="31"/>
  <c r="S33" i="31"/>
  <c r="R33" i="31"/>
  <c r="Q33" i="31"/>
  <c r="K33" i="31"/>
  <c r="F33" i="31"/>
  <c r="S32" i="31"/>
  <c r="R32" i="31"/>
  <c r="Q32" i="31"/>
  <c r="K32" i="31"/>
  <c r="L32" i="31" s="1"/>
  <c r="G32" i="31"/>
  <c r="F32" i="31" s="1"/>
  <c r="S31" i="31"/>
  <c r="R31" i="31"/>
  <c r="Q31" i="31"/>
  <c r="K31" i="31"/>
  <c r="F31" i="31" s="1"/>
  <c r="G31" i="31"/>
  <c r="S30" i="31"/>
  <c r="R30" i="31"/>
  <c r="Q30" i="31"/>
  <c r="K30" i="31"/>
  <c r="F30" i="31"/>
  <c r="S29" i="31"/>
  <c r="R29" i="31"/>
  <c r="Q29" i="31"/>
  <c r="K29" i="31"/>
  <c r="G29" i="31"/>
  <c r="S28" i="31"/>
  <c r="R28" i="31"/>
  <c r="Q28" i="31"/>
  <c r="K28" i="31"/>
  <c r="L28" i="31" s="1"/>
  <c r="G28" i="31"/>
  <c r="F28" i="31"/>
  <c r="S27" i="31"/>
  <c r="R27" i="31"/>
  <c r="Q27" i="31"/>
  <c r="K27" i="31"/>
  <c r="L27" i="31" s="1"/>
  <c r="G27" i="31"/>
  <c r="F27" i="31"/>
  <c r="S26" i="31"/>
  <c r="R26" i="31"/>
  <c r="Q26" i="31"/>
  <c r="K26" i="31"/>
  <c r="F26" i="31"/>
  <c r="S25" i="31"/>
  <c r="R25" i="31"/>
  <c r="R43" i="31" s="1"/>
  <c r="Q25" i="31"/>
  <c r="K25" i="31" s="1"/>
  <c r="L25" i="31" s="1"/>
  <c r="G25" i="31"/>
  <c r="F25" i="31"/>
  <c r="H25" i="31" s="1"/>
  <c r="S20" i="31"/>
  <c r="R20" i="31"/>
  <c r="Q20" i="31"/>
  <c r="K20" i="31"/>
  <c r="G20" i="31"/>
  <c r="S19" i="31"/>
  <c r="R19" i="31"/>
  <c r="Q19" i="31"/>
  <c r="K19" i="31" s="1"/>
  <c r="G19" i="31"/>
  <c r="S18" i="31"/>
  <c r="R18" i="31"/>
  <c r="Q18" i="31"/>
  <c r="K18" i="31" s="1"/>
  <c r="G18" i="31"/>
  <c r="S17" i="31"/>
  <c r="R17" i="31"/>
  <c r="Q17" i="31"/>
  <c r="K17" i="31" s="1"/>
  <c r="G17" i="31"/>
  <c r="S16" i="31"/>
  <c r="R16" i="31"/>
  <c r="Q16" i="31"/>
  <c r="K16" i="31"/>
  <c r="G16" i="31"/>
  <c r="S15" i="31"/>
  <c r="R15" i="31"/>
  <c r="Q15" i="31"/>
  <c r="K15" i="31" s="1"/>
  <c r="F15" i="31"/>
  <c r="S14" i="31"/>
  <c r="R14" i="31"/>
  <c r="Q14" i="31"/>
  <c r="K14" i="31" s="1"/>
  <c r="F14" i="31"/>
  <c r="S13" i="31"/>
  <c r="R13" i="31"/>
  <c r="Q13" i="31"/>
  <c r="K13" i="31"/>
  <c r="L13" i="31" s="1"/>
  <c r="G13" i="31"/>
  <c r="S12" i="31"/>
  <c r="R12" i="31"/>
  <c r="Q12" i="31"/>
  <c r="L12" i="31"/>
  <c r="K12" i="31"/>
  <c r="F12" i="31" s="1"/>
  <c r="G12" i="31"/>
  <c r="S11" i="31"/>
  <c r="R11" i="31"/>
  <c r="Q11" i="31"/>
  <c r="K11" i="31"/>
  <c r="F11" i="31"/>
  <c r="S10" i="31"/>
  <c r="R10" i="31"/>
  <c r="Q10" i="31"/>
  <c r="K10" i="31"/>
  <c r="F10" i="31" s="1"/>
  <c r="G10" i="31"/>
  <c r="S9" i="31"/>
  <c r="R9" i="31"/>
  <c r="Q9" i="31"/>
  <c r="K9" i="31"/>
  <c r="L9" i="31" s="1"/>
  <c r="G9" i="31"/>
  <c r="F9" i="31" s="1"/>
  <c r="S8" i="31"/>
  <c r="R8" i="31"/>
  <c r="Q8" i="31"/>
  <c r="K8" i="31"/>
  <c r="L8" i="31" s="1"/>
  <c r="G8" i="31"/>
  <c r="S7" i="31"/>
  <c r="R7" i="31"/>
  <c r="Q7" i="31"/>
  <c r="K7" i="31" s="1"/>
  <c r="L7" i="31" s="1"/>
  <c r="G7" i="31"/>
  <c r="F7" i="31"/>
  <c r="S6" i="31"/>
  <c r="R6" i="31"/>
  <c r="Q6" i="31"/>
  <c r="K6" i="31"/>
  <c r="G6" i="31"/>
  <c r="S5" i="31"/>
  <c r="R5" i="31"/>
  <c r="Q5" i="31"/>
  <c r="K5" i="31" s="1"/>
  <c r="G5" i="31"/>
  <c r="I5" i="31" s="1"/>
  <c r="F5" i="31"/>
  <c r="H5" i="31" s="1"/>
  <c r="S48" i="30"/>
  <c r="S46" i="30"/>
  <c r="R46" i="30"/>
  <c r="R48" i="30" s="1"/>
  <c r="T48" i="30" s="1"/>
  <c r="Q46" i="30"/>
  <c r="K46" i="30" s="1"/>
  <c r="F46" i="30" s="1"/>
  <c r="I46" i="30" s="1"/>
  <c r="G46" i="30"/>
  <c r="S41" i="30"/>
  <c r="R41" i="30"/>
  <c r="Q41" i="30"/>
  <c r="K41" i="30" s="1"/>
  <c r="F41" i="30" s="1"/>
  <c r="I41" i="30" s="1"/>
  <c r="G41" i="30"/>
  <c r="S40" i="30"/>
  <c r="R40" i="30"/>
  <c r="Q40" i="30"/>
  <c r="K40" i="30" s="1"/>
  <c r="L40" i="30" s="1"/>
  <c r="G40" i="30"/>
  <c r="S39" i="30"/>
  <c r="R39" i="30"/>
  <c r="Q39" i="30"/>
  <c r="K39" i="30" s="1"/>
  <c r="G39" i="30"/>
  <c r="S38" i="30"/>
  <c r="R38" i="30"/>
  <c r="Q38" i="30"/>
  <c r="K38" i="30"/>
  <c r="G38" i="30"/>
  <c r="S37" i="30"/>
  <c r="R37" i="30"/>
  <c r="Q37" i="30"/>
  <c r="K37" i="30" s="1"/>
  <c r="G37" i="30"/>
  <c r="S36" i="30"/>
  <c r="R36" i="30"/>
  <c r="Q36" i="30"/>
  <c r="K36" i="30"/>
  <c r="L36" i="30" s="1"/>
  <c r="G36" i="30"/>
  <c r="F36" i="30"/>
  <c r="S35" i="30"/>
  <c r="R35" i="30"/>
  <c r="Q35" i="30"/>
  <c r="K35" i="30" s="1"/>
  <c r="L35" i="30"/>
  <c r="G35" i="30"/>
  <c r="S34" i="30"/>
  <c r="R34" i="30"/>
  <c r="Q34" i="30"/>
  <c r="K34" i="30" s="1"/>
  <c r="G34" i="30"/>
  <c r="S33" i="30"/>
  <c r="R33" i="30"/>
  <c r="Q33" i="30"/>
  <c r="K33" i="30" s="1"/>
  <c r="G33" i="30" s="1"/>
  <c r="I33" i="30" s="1"/>
  <c r="F33" i="30"/>
  <c r="H33" i="30" s="1"/>
  <c r="S32" i="30"/>
  <c r="R32" i="30"/>
  <c r="Q32" i="30"/>
  <c r="K32" i="30" s="1"/>
  <c r="L32" i="30" s="1"/>
  <c r="G32" i="30"/>
  <c r="S31" i="30"/>
  <c r="R31" i="30"/>
  <c r="Q31" i="30"/>
  <c r="K31" i="30" s="1"/>
  <c r="F31" i="30" s="1"/>
  <c r="G31" i="30"/>
  <c r="S30" i="30"/>
  <c r="R30" i="30"/>
  <c r="Q30" i="30"/>
  <c r="K30" i="30"/>
  <c r="F30" i="30"/>
  <c r="S29" i="30"/>
  <c r="R29" i="30"/>
  <c r="Q29" i="30"/>
  <c r="K29" i="30" s="1"/>
  <c r="G29" i="30"/>
  <c r="S28" i="30"/>
  <c r="R28" i="30"/>
  <c r="Q28" i="30"/>
  <c r="K28" i="30"/>
  <c r="L28" i="30" s="1"/>
  <c r="G28" i="30"/>
  <c r="S27" i="30"/>
  <c r="R27" i="30"/>
  <c r="Q27" i="30"/>
  <c r="K27" i="30" s="1"/>
  <c r="F27" i="30"/>
  <c r="S26" i="30"/>
  <c r="R26" i="30"/>
  <c r="Q26" i="30"/>
  <c r="K26" i="30" s="1"/>
  <c r="F26" i="30"/>
  <c r="S25" i="30"/>
  <c r="R25" i="30"/>
  <c r="Q25" i="30"/>
  <c r="K25" i="30" s="1"/>
  <c r="G25" i="30" s="1"/>
  <c r="I25" i="30"/>
  <c r="H25" i="30"/>
  <c r="F25" i="30"/>
  <c r="S20" i="30"/>
  <c r="R20" i="30"/>
  <c r="Q20" i="30"/>
  <c r="K20" i="30" s="1"/>
  <c r="G20" i="30"/>
  <c r="S19" i="30"/>
  <c r="R19" i="30"/>
  <c r="Q19" i="30"/>
  <c r="K19" i="30"/>
  <c r="L19" i="30" s="1"/>
  <c r="G19" i="30"/>
  <c r="F19" i="30"/>
  <c r="S18" i="30"/>
  <c r="R18" i="30"/>
  <c r="Q18" i="30"/>
  <c r="K18" i="30" s="1"/>
  <c r="L18" i="30"/>
  <c r="G18" i="30"/>
  <c r="S17" i="30"/>
  <c r="R17" i="30"/>
  <c r="Q17" i="30"/>
  <c r="K17" i="30"/>
  <c r="L17" i="30" s="1"/>
  <c r="G17" i="30"/>
  <c r="S16" i="30"/>
  <c r="R16" i="30"/>
  <c r="Q16" i="30"/>
  <c r="K16" i="30" s="1"/>
  <c r="G16" i="30"/>
  <c r="S15" i="30"/>
  <c r="R15" i="30"/>
  <c r="Q15" i="30"/>
  <c r="K15" i="30" s="1"/>
  <c r="F15" i="30"/>
  <c r="S14" i="30"/>
  <c r="R14" i="30"/>
  <c r="Q14" i="30"/>
  <c r="K14" i="30" s="1"/>
  <c r="G14" i="30" s="1"/>
  <c r="I14" i="30" s="1"/>
  <c r="F14" i="30"/>
  <c r="H14" i="30" s="1"/>
  <c r="S13" i="30"/>
  <c r="R13" i="30"/>
  <c r="Q13" i="30"/>
  <c r="K13" i="30" s="1"/>
  <c r="L13" i="30" s="1"/>
  <c r="G13" i="30"/>
  <c r="S12" i="30"/>
  <c r="R12" i="30"/>
  <c r="Q12" i="30"/>
  <c r="K12" i="30" s="1"/>
  <c r="G12" i="30"/>
  <c r="S11" i="30"/>
  <c r="R11" i="30"/>
  <c r="Q11" i="30"/>
  <c r="K11" i="30"/>
  <c r="F11" i="30"/>
  <c r="S10" i="30"/>
  <c r="R10" i="30"/>
  <c r="Q10" i="30"/>
  <c r="K10" i="30" s="1"/>
  <c r="G10" i="30"/>
  <c r="S9" i="30"/>
  <c r="R9" i="30"/>
  <c r="Q9" i="30"/>
  <c r="K9" i="30"/>
  <c r="L9" i="30" s="1"/>
  <c r="G9" i="30"/>
  <c r="S8" i="30"/>
  <c r="R8" i="30"/>
  <c r="Q8" i="30"/>
  <c r="K8" i="30" s="1"/>
  <c r="G8" i="30"/>
  <c r="S7" i="30"/>
  <c r="R7" i="30"/>
  <c r="Q7" i="30"/>
  <c r="K7" i="30" s="1"/>
  <c r="G7" i="30"/>
  <c r="S6" i="30"/>
  <c r="R6" i="30"/>
  <c r="Q6" i="30"/>
  <c r="K6" i="30" s="1"/>
  <c r="F6" i="30" s="1"/>
  <c r="I6" i="30" s="1"/>
  <c r="G6" i="30"/>
  <c r="S5" i="30"/>
  <c r="R5" i="30"/>
  <c r="Q5" i="30"/>
  <c r="K5" i="30" s="1"/>
  <c r="L5" i="30" s="1"/>
  <c r="G5" i="30"/>
  <c r="S46" i="29"/>
  <c r="S48" i="29" s="1"/>
  <c r="R46" i="29"/>
  <c r="R48" i="29" s="1"/>
  <c r="Q46" i="29"/>
  <c r="K46" i="29" s="1"/>
  <c r="L46" i="29" s="1"/>
  <c r="L48" i="29" s="1"/>
  <c r="G46" i="29"/>
  <c r="S41" i="29"/>
  <c r="R41" i="29"/>
  <c r="Q41" i="29"/>
  <c r="K41" i="29" s="1"/>
  <c r="G41" i="29"/>
  <c r="S40" i="29"/>
  <c r="R40" i="29"/>
  <c r="Q40" i="29"/>
  <c r="K40" i="29" s="1"/>
  <c r="G40" i="29"/>
  <c r="S39" i="29"/>
  <c r="R39" i="29"/>
  <c r="Q39" i="29"/>
  <c r="K39" i="29" s="1"/>
  <c r="L39" i="29" s="1"/>
  <c r="G39" i="29"/>
  <c r="F39" i="29" s="1"/>
  <c r="S38" i="29"/>
  <c r="R38" i="29"/>
  <c r="Q38" i="29"/>
  <c r="L38" i="29"/>
  <c r="K38" i="29"/>
  <c r="G38" i="29"/>
  <c r="S37" i="29"/>
  <c r="R37" i="29"/>
  <c r="Q37" i="29"/>
  <c r="K37" i="29" s="1"/>
  <c r="G37" i="29"/>
  <c r="S36" i="29"/>
  <c r="R36" i="29"/>
  <c r="Q36" i="29"/>
  <c r="K36" i="29" s="1"/>
  <c r="F36" i="29"/>
  <c r="S35" i="29"/>
  <c r="R35" i="29"/>
  <c r="Q35" i="29"/>
  <c r="K35" i="29" s="1"/>
  <c r="L35" i="29" s="1"/>
  <c r="G35" i="29"/>
  <c r="I35" i="29" s="1"/>
  <c r="F35" i="29"/>
  <c r="H35" i="29" s="1"/>
  <c r="S34" i="29"/>
  <c r="R34" i="29"/>
  <c r="Q34" i="29"/>
  <c r="K34" i="29" s="1"/>
  <c r="G34" i="29"/>
  <c r="S33" i="29"/>
  <c r="R33" i="29"/>
  <c r="Q33" i="29"/>
  <c r="K33" i="29" s="1"/>
  <c r="F33" i="29"/>
  <c r="S32" i="29"/>
  <c r="R32" i="29"/>
  <c r="Q32" i="29"/>
  <c r="K32" i="29" s="1"/>
  <c r="G32" i="29"/>
  <c r="S31" i="29"/>
  <c r="R31" i="29"/>
  <c r="Q31" i="29"/>
  <c r="K31" i="29" s="1"/>
  <c r="L31" i="29" s="1"/>
  <c r="G31" i="29"/>
  <c r="F31" i="29" s="1"/>
  <c r="S30" i="29"/>
  <c r="R30" i="29"/>
  <c r="Q30" i="29"/>
  <c r="L30" i="29"/>
  <c r="K30" i="29"/>
  <c r="G30" i="29" s="1"/>
  <c r="F30" i="29"/>
  <c r="S29" i="29"/>
  <c r="R29" i="29"/>
  <c r="Q29" i="29"/>
  <c r="K29" i="29" s="1"/>
  <c r="L29" i="29" s="1"/>
  <c r="G29" i="29"/>
  <c r="S28" i="29"/>
  <c r="R28" i="29"/>
  <c r="Q28" i="29"/>
  <c r="K28" i="29" s="1"/>
  <c r="L28" i="29" s="1"/>
  <c r="G28" i="29"/>
  <c r="S27" i="29"/>
  <c r="R27" i="29"/>
  <c r="Q27" i="29"/>
  <c r="K27" i="29" s="1"/>
  <c r="F27" i="29"/>
  <c r="S26" i="29"/>
  <c r="R26" i="29"/>
  <c r="Q26" i="29"/>
  <c r="L26" i="29"/>
  <c r="K26" i="29"/>
  <c r="F26" i="29"/>
  <c r="S25" i="29"/>
  <c r="R25" i="29"/>
  <c r="Q25" i="29"/>
  <c r="K25" i="29" s="1"/>
  <c r="F25" i="29"/>
  <c r="S20" i="29"/>
  <c r="R20" i="29"/>
  <c r="Q20" i="29"/>
  <c r="K20" i="29" s="1"/>
  <c r="L20" i="29" s="1"/>
  <c r="G20" i="29"/>
  <c r="F20" i="29"/>
  <c r="S19" i="29"/>
  <c r="R19" i="29"/>
  <c r="Q19" i="29"/>
  <c r="K19" i="29" s="1"/>
  <c r="G19" i="29"/>
  <c r="S18" i="29"/>
  <c r="R18" i="29"/>
  <c r="Q18" i="29"/>
  <c r="K18" i="29" s="1"/>
  <c r="L18" i="29" s="1"/>
  <c r="G18" i="29"/>
  <c r="S17" i="29"/>
  <c r="R17" i="29"/>
  <c r="Q17" i="29"/>
  <c r="K17" i="29" s="1"/>
  <c r="L17" i="29" s="1"/>
  <c r="G17" i="29"/>
  <c r="S16" i="29"/>
  <c r="R16" i="29"/>
  <c r="Q16" i="29"/>
  <c r="K16" i="29" s="1"/>
  <c r="L16" i="29" s="1"/>
  <c r="G16" i="29"/>
  <c r="S15" i="29"/>
  <c r="R15" i="29"/>
  <c r="Q15" i="29"/>
  <c r="K15" i="29" s="1"/>
  <c r="F15" i="29"/>
  <c r="S14" i="29"/>
  <c r="R14" i="29"/>
  <c r="Q14" i="29"/>
  <c r="K14" i="29" s="1"/>
  <c r="F14" i="29"/>
  <c r="S13" i="29"/>
  <c r="R13" i="29"/>
  <c r="Q13" i="29"/>
  <c r="K13" i="29"/>
  <c r="L13" i="29" s="1"/>
  <c r="G13" i="29"/>
  <c r="S12" i="29"/>
  <c r="R12" i="29"/>
  <c r="Q12" i="29"/>
  <c r="K12" i="29" s="1"/>
  <c r="L12" i="29" s="1"/>
  <c r="G12" i="29"/>
  <c r="F12" i="29"/>
  <c r="S11" i="29"/>
  <c r="R11" i="29"/>
  <c r="Q11" i="29"/>
  <c r="K11" i="29"/>
  <c r="G11" i="29" s="1"/>
  <c r="F11" i="29"/>
  <c r="S10" i="29"/>
  <c r="R10" i="29"/>
  <c r="Q10" i="29"/>
  <c r="K10" i="29" s="1"/>
  <c r="L10" i="29" s="1"/>
  <c r="G10" i="29"/>
  <c r="I10" i="29" s="1"/>
  <c r="J10" i="29" s="1"/>
  <c r="F10" i="29"/>
  <c r="H10" i="29" s="1"/>
  <c r="S9" i="29"/>
  <c r="R9" i="29"/>
  <c r="Q9" i="29"/>
  <c r="K9" i="29" s="1"/>
  <c r="G9" i="29"/>
  <c r="S8" i="29"/>
  <c r="R8" i="29"/>
  <c r="Q8" i="29"/>
  <c r="K8" i="29" s="1"/>
  <c r="G8" i="29"/>
  <c r="S7" i="29"/>
  <c r="R7" i="29"/>
  <c r="Q7" i="29"/>
  <c r="K7" i="29" s="1"/>
  <c r="L7" i="29" s="1"/>
  <c r="G7" i="29"/>
  <c r="S6" i="29"/>
  <c r="R6" i="29"/>
  <c r="Q6" i="29"/>
  <c r="K6" i="29" s="1"/>
  <c r="L6" i="29" s="1"/>
  <c r="G6" i="29"/>
  <c r="S5" i="29"/>
  <c r="R5" i="29"/>
  <c r="Q5" i="29"/>
  <c r="K5" i="29" s="1"/>
  <c r="G5" i="29"/>
  <c r="S46" i="28"/>
  <c r="S48" i="28" s="1"/>
  <c r="R46" i="28"/>
  <c r="R48" i="28" s="1"/>
  <c r="T48" i="28" s="1"/>
  <c r="Q46" i="28"/>
  <c r="K46" i="28"/>
  <c r="G46" i="28"/>
  <c r="S41" i="28"/>
  <c r="R41" i="28"/>
  <c r="Q41" i="28"/>
  <c r="K41" i="28"/>
  <c r="L41" i="28" s="1"/>
  <c r="G41" i="28"/>
  <c r="S40" i="28"/>
  <c r="R40" i="28"/>
  <c r="Q40" i="28"/>
  <c r="K40" i="28" s="1"/>
  <c r="G40" i="28"/>
  <c r="S39" i="28"/>
  <c r="R39" i="28"/>
  <c r="Q39" i="28"/>
  <c r="K39" i="28" s="1"/>
  <c r="G39" i="28"/>
  <c r="S38" i="28"/>
  <c r="R38" i="28"/>
  <c r="Q38" i="28"/>
  <c r="K38" i="28" s="1"/>
  <c r="F38" i="28" s="1"/>
  <c r="I38" i="28" s="1"/>
  <c r="G38" i="28"/>
  <c r="S37" i="28"/>
  <c r="R37" i="28"/>
  <c r="Q37" i="28"/>
  <c r="K37" i="28" s="1"/>
  <c r="L37" i="28" s="1"/>
  <c r="G37" i="28"/>
  <c r="S36" i="28"/>
  <c r="R36" i="28"/>
  <c r="Q36" i="28"/>
  <c r="K36" i="28" s="1"/>
  <c r="F36" i="28"/>
  <c r="S35" i="28"/>
  <c r="R35" i="28"/>
  <c r="Q35" i="28"/>
  <c r="K35" i="28"/>
  <c r="G35" i="28"/>
  <c r="S34" i="28"/>
  <c r="R34" i="28"/>
  <c r="Q34" i="28"/>
  <c r="K34" i="28" s="1"/>
  <c r="G34" i="28"/>
  <c r="S33" i="28"/>
  <c r="R33" i="28"/>
  <c r="Q33" i="28"/>
  <c r="K33" i="28"/>
  <c r="L33" i="28" s="1"/>
  <c r="G33" i="28"/>
  <c r="I33" i="28" s="1"/>
  <c r="F33" i="28"/>
  <c r="S32" i="28"/>
  <c r="R32" i="28"/>
  <c r="Q32" i="28"/>
  <c r="K32" i="28" s="1"/>
  <c r="G32" i="28"/>
  <c r="S31" i="28"/>
  <c r="R31" i="28"/>
  <c r="Q31" i="28"/>
  <c r="K31" i="28" s="1"/>
  <c r="G31" i="28"/>
  <c r="S30" i="28"/>
  <c r="R30" i="28"/>
  <c r="Q30" i="28"/>
  <c r="K30" i="28" s="1"/>
  <c r="F30" i="28"/>
  <c r="S29" i="28"/>
  <c r="R29" i="28"/>
  <c r="Q29" i="28"/>
  <c r="K29" i="28" s="1"/>
  <c r="G29" i="28"/>
  <c r="S28" i="28"/>
  <c r="R28" i="28"/>
  <c r="Q28" i="28"/>
  <c r="K28" i="28" s="1"/>
  <c r="L28" i="28"/>
  <c r="G28" i="28"/>
  <c r="S27" i="28"/>
  <c r="R27" i="28"/>
  <c r="Q27" i="28"/>
  <c r="K27" i="28" s="1"/>
  <c r="F27" i="28"/>
  <c r="S26" i="28"/>
  <c r="R26" i="28"/>
  <c r="Q26" i="28"/>
  <c r="K26" i="28" s="1"/>
  <c r="G26" i="28" s="1"/>
  <c r="I26" i="28" s="1"/>
  <c r="F26" i="28"/>
  <c r="H26" i="28" s="1"/>
  <c r="S25" i="28"/>
  <c r="R25" i="28"/>
  <c r="Q25" i="28"/>
  <c r="K25" i="28" s="1"/>
  <c r="G25" i="28" s="1"/>
  <c r="I25" i="28" s="1"/>
  <c r="F25" i="28"/>
  <c r="S20" i="28"/>
  <c r="R20" i="28"/>
  <c r="Q20" i="28"/>
  <c r="K20" i="28" s="1"/>
  <c r="G20" i="28"/>
  <c r="S19" i="28"/>
  <c r="R19" i="28"/>
  <c r="Q19" i="28"/>
  <c r="K19" i="28" s="1"/>
  <c r="G19" i="28"/>
  <c r="S18" i="28"/>
  <c r="R18" i="28"/>
  <c r="Q18" i="28"/>
  <c r="K18" i="28" s="1"/>
  <c r="G18" i="28"/>
  <c r="S17" i="28"/>
  <c r="R17" i="28"/>
  <c r="Q17" i="28"/>
  <c r="K17" i="28" s="1"/>
  <c r="G17" i="28"/>
  <c r="S16" i="28"/>
  <c r="R16" i="28"/>
  <c r="Q16" i="28"/>
  <c r="K16" i="28" s="1"/>
  <c r="G16" i="28"/>
  <c r="S15" i="28"/>
  <c r="R15" i="28"/>
  <c r="Q15" i="28"/>
  <c r="K15" i="28" s="1"/>
  <c r="F15" i="28"/>
  <c r="S14" i="28"/>
  <c r="R14" i="28"/>
  <c r="Q14" i="28"/>
  <c r="K14" i="28" s="1"/>
  <c r="F14" i="28"/>
  <c r="S13" i="28"/>
  <c r="R13" i="28"/>
  <c r="Q13" i="28"/>
  <c r="K13" i="28" s="1"/>
  <c r="G13" i="28"/>
  <c r="S12" i="28"/>
  <c r="R12" i="28"/>
  <c r="Q12" i="28"/>
  <c r="K12" i="28" s="1"/>
  <c r="G12" i="28"/>
  <c r="S11" i="28"/>
  <c r="R11" i="28"/>
  <c r="Q11" i="28"/>
  <c r="K11" i="28"/>
  <c r="F11" i="28"/>
  <c r="S10" i="28"/>
  <c r="R10" i="28"/>
  <c r="Q10" i="28"/>
  <c r="K10" i="28" s="1"/>
  <c r="G10" i="28"/>
  <c r="S9" i="28"/>
  <c r="R9" i="28"/>
  <c r="Q9" i="28"/>
  <c r="K9" i="28" s="1"/>
  <c r="G9" i="28"/>
  <c r="S8" i="28"/>
  <c r="R8" i="28"/>
  <c r="Q8" i="28"/>
  <c r="K8" i="28" s="1"/>
  <c r="G8" i="28"/>
  <c r="S7" i="28"/>
  <c r="R7" i="28"/>
  <c r="Q7" i="28"/>
  <c r="K7" i="28" s="1"/>
  <c r="G7" i="28"/>
  <c r="S6" i="28"/>
  <c r="R6" i="28"/>
  <c r="Q6" i="28"/>
  <c r="K6" i="28"/>
  <c r="L6" i="28" s="1"/>
  <c r="G6" i="28"/>
  <c r="S5" i="28"/>
  <c r="R5" i="28"/>
  <c r="Q5" i="28"/>
  <c r="L5" i="28"/>
  <c r="K5" i="28"/>
  <c r="G5" i="28"/>
  <c r="S45" i="27"/>
  <c r="S47" i="27" s="1"/>
  <c r="R45" i="27"/>
  <c r="R47" i="27" s="1"/>
  <c r="Q45" i="27"/>
  <c r="K45" i="27" s="1"/>
  <c r="F45" i="27" s="1"/>
  <c r="G45" i="27"/>
  <c r="S40" i="27"/>
  <c r="R40" i="27"/>
  <c r="Q40" i="27"/>
  <c r="K40" i="27" s="1"/>
  <c r="G40" i="27"/>
  <c r="S39" i="27"/>
  <c r="R39" i="27"/>
  <c r="Q39" i="27"/>
  <c r="K39" i="27" s="1"/>
  <c r="G39" i="27"/>
  <c r="S38" i="27"/>
  <c r="R38" i="27"/>
  <c r="Q38" i="27"/>
  <c r="K38" i="27"/>
  <c r="L38" i="27" s="1"/>
  <c r="G38" i="27"/>
  <c r="S37" i="27"/>
  <c r="R37" i="27"/>
  <c r="Q37" i="27"/>
  <c r="K37" i="27" s="1"/>
  <c r="L37" i="27" s="1"/>
  <c r="G37" i="27"/>
  <c r="S36" i="27"/>
  <c r="R36" i="27"/>
  <c r="Q36" i="27"/>
  <c r="K36" i="27"/>
  <c r="G36" i="27"/>
  <c r="S35" i="27"/>
  <c r="R35" i="27"/>
  <c r="Q35" i="27"/>
  <c r="K35" i="27" s="1"/>
  <c r="F35" i="27"/>
  <c r="S34" i="27"/>
  <c r="R34" i="27"/>
  <c r="Q34" i="27"/>
  <c r="K34" i="27" s="1"/>
  <c r="L34" i="27" s="1"/>
  <c r="G34" i="27"/>
  <c r="S33" i="27"/>
  <c r="R33" i="27"/>
  <c r="Q33" i="27"/>
  <c r="K33" i="27" s="1"/>
  <c r="G33" i="27"/>
  <c r="S32" i="27"/>
  <c r="R32" i="27"/>
  <c r="Q32" i="27"/>
  <c r="K32" i="27"/>
  <c r="F32" i="27"/>
  <c r="S31" i="27"/>
  <c r="R31" i="27"/>
  <c r="Q31" i="27"/>
  <c r="K31" i="27" s="1"/>
  <c r="L31" i="27"/>
  <c r="G31" i="27"/>
  <c r="F31" i="27" s="1"/>
  <c r="S30" i="27"/>
  <c r="R30" i="27"/>
  <c r="Q30" i="27"/>
  <c r="K30" i="27"/>
  <c r="L30" i="27" s="1"/>
  <c r="G30" i="27"/>
  <c r="S29" i="27"/>
  <c r="R29" i="27"/>
  <c r="Q29" i="27"/>
  <c r="K29" i="27" s="1"/>
  <c r="F29" i="27"/>
  <c r="S28" i="27"/>
  <c r="R28" i="27"/>
  <c r="Q28" i="27"/>
  <c r="K28" i="27" s="1"/>
  <c r="L28" i="27" s="1"/>
  <c r="G28" i="27"/>
  <c r="S27" i="27"/>
  <c r="R27" i="27"/>
  <c r="Q27" i="27"/>
  <c r="K27" i="27" s="1"/>
  <c r="L27" i="27" s="1"/>
  <c r="G27" i="27"/>
  <c r="S26" i="27"/>
  <c r="R26" i="27"/>
  <c r="Q26" i="27"/>
  <c r="K26" i="27" s="1"/>
  <c r="F26" i="27"/>
  <c r="S25" i="27"/>
  <c r="R25" i="27"/>
  <c r="Q25" i="27"/>
  <c r="K25" i="27" s="1"/>
  <c r="G25" i="27" s="1"/>
  <c r="F25" i="27"/>
  <c r="S24" i="27"/>
  <c r="R24" i="27"/>
  <c r="Q24" i="27"/>
  <c r="K24" i="27" s="1"/>
  <c r="F24" i="27"/>
  <c r="S19" i="27"/>
  <c r="R19" i="27"/>
  <c r="Q19" i="27"/>
  <c r="K19" i="27"/>
  <c r="L19" i="27" s="1"/>
  <c r="G19" i="27"/>
  <c r="S18" i="27"/>
  <c r="R18" i="27"/>
  <c r="Q18" i="27"/>
  <c r="K18" i="27" s="1"/>
  <c r="L18" i="27" s="1"/>
  <c r="G18" i="27"/>
  <c r="F18" i="27"/>
  <c r="S17" i="27"/>
  <c r="R17" i="27"/>
  <c r="Q17" i="27"/>
  <c r="K17" i="27" s="1"/>
  <c r="G17" i="27"/>
  <c r="S16" i="27"/>
  <c r="R16" i="27"/>
  <c r="Q16" i="27"/>
  <c r="K16" i="27" s="1"/>
  <c r="L16" i="27" s="1"/>
  <c r="G16" i="27"/>
  <c r="S15" i="27"/>
  <c r="R15" i="27"/>
  <c r="Q15" i="27"/>
  <c r="K15" i="27" s="1"/>
  <c r="F15" i="27"/>
  <c r="S14" i="27"/>
  <c r="R14" i="27"/>
  <c r="Q14" i="27"/>
  <c r="K14" i="27"/>
  <c r="F14" i="27"/>
  <c r="S13" i="27"/>
  <c r="R13" i="27"/>
  <c r="Q13" i="27"/>
  <c r="K13" i="27" s="1"/>
  <c r="L13" i="27" s="1"/>
  <c r="G13" i="27"/>
  <c r="S12" i="27"/>
  <c r="R12" i="27"/>
  <c r="Q12" i="27"/>
  <c r="K12" i="27"/>
  <c r="L12" i="27" s="1"/>
  <c r="G12" i="27"/>
  <c r="S11" i="27"/>
  <c r="R11" i="27"/>
  <c r="Q11" i="27"/>
  <c r="K11" i="27" s="1"/>
  <c r="F11" i="27"/>
  <c r="S10" i="27"/>
  <c r="R10" i="27"/>
  <c r="Q10" i="27"/>
  <c r="K10" i="27" s="1"/>
  <c r="G10" i="27"/>
  <c r="S9" i="27"/>
  <c r="R9" i="27"/>
  <c r="Q9" i="27"/>
  <c r="K9" i="27" s="1"/>
  <c r="G9" i="27"/>
  <c r="S8" i="27"/>
  <c r="R8" i="27"/>
  <c r="Q8" i="27"/>
  <c r="L8" i="27"/>
  <c r="K8" i="27"/>
  <c r="G8" i="27"/>
  <c r="S7" i="27"/>
  <c r="R7" i="27"/>
  <c r="Q7" i="27"/>
  <c r="K7" i="27" s="1"/>
  <c r="L7" i="27" s="1"/>
  <c r="G7" i="27"/>
  <c r="S6" i="27"/>
  <c r="R6" i="27"/>
  <c r="Q6" i="27"/>
  <c r="K6" i="27" s="1"/>
  <c r="G6" i="27"/>
  <c r="S5" i="27"/>
  <c r="R5" i="27"/>
  <c r="Q5" i="27"/>
  <c r="K5" i="27" s="1"/>
  <c r="G5" i="27"/>
  <c r="S47" i="26"/>
  <c r="T47" i="26" s="1"/>
  <c r="R47" i="26"/>
  <c r="S45" i="26"/>
  <c r="R45" i="26"/>
  <c r="Q45" i="26"/>
  <c r="K45" i="26" s="1"/>
  <c r="G45" i="26"/>
  <c r="S40" i="26"/>
  <c r="R40" i="26"/>
  <c r="Q40" i="26"/>
  <c r="K40" i="26" s="1"/>
  <c r="G40" i="26"/>
  <c r="S39" i="26"/>
  <c r="R39" i="26"/>
  <c r="Q39" i="26"/>
  <c r="K39" i="26"/>
  <c r="L39" i="26" s="1"/>
  <c r="G39" i="26"/>
  <c r="F39" i="26" s="1"/>
  <c r="S38" i="26"/>
  <c r="R38" i="26"/>
  <c r="Q38" i="26"/>
  <c r="K38" i="26" s="1"/>
  <c r="L38" i="26"/>
  <c r="G38" i="26"/>
  <c r="S37" i="26"/>
  <c r="R37" i="26"/>
  <c r="Q37" i="26"/>
  <c r="K37" i="26"/>
  <c r="L37" i="26" s="1"/>
  <c r="G37" i="26"/>
  <c r="S36" i="26"/>
  <c r="R36" i="26"/>
  <c r="Q36" i="26"/>
  <c r="K36" i="26" s="1"/>
  <c r="G36" i="26"/>
  <c r="S35" i="26"/>
  <c r="R35" i="26"/>
  <c r="Q35" i="26"/>
  <c r="K35" i="26" s="1"/>
  <c r="F35" i="26"/>
  <c r="S34" i="26"/>
  <c r="R34" i="26"/>
  <c r="Q34" i="26"/>
  <c r="K34" i="26" s="1"/>
  <c r="F34" i="26" s="1"/>
  <c r="H34" i="26" s="1"/>
  <c r="G34" i="26"/>
  <c r="I34" i="26" s="1"/>
  <c r="S33" i="26"/>
  <c r="R33" i="26"/>
  <c r="Q33" i="26"/>
  <c r="K33" i="26" s="1"/>
  <c r="L33" i="26" s="1"/>
  <c r="G33" i="26"/>
  <c r="S32" i="26"/>
  <c r="R32" i="26"/>
  <c r="Q32" i="26"/>
  <c r="K32" i="26" s="1"/>
  <c r="F32" i="26"/>
  <c r="S31" i="26"/>
  <c r="R31" i="26"/>
  <c r="Q31" i="26"/>
  <c r="K31" i="26"/>
  <c r="G31" i="26"/>
  <c r="S30" i="26"/>
  <c r="R30" i="26"/>
  <c r="Q30" i="26"/>
  <c r="K30" i="26" s="1"/>
  <c r="L30" i="26" s="1"/>
  <c r="G30" i="26"/>
  <c r="S29" i="26"/>
  <c r="R29" i="26"/>
  <c r="Q29" i="26"/>
  <c r="K29" i="26"/>
  <c r="F29" i="26"/>
  <c r="S28" i="26"/>
  <c r="R28" i="26"/>
  <c r="Q28" i="26"/>
  <c r="K28" i="26" s="1"/>
  <c r="G28" i="26"/>
  <c r="S27" i="26"/>
  <c r="R27" i="26"/>
  <c r="Q27" i="26"/>
  <c r="K27" i="26"/>
  <c r="L27" i="26" s="1"/>
  <c r="G27" i="26"/>
  <c r="F27" i="26"/>
  <c r="S26" i="26"/>
  <c r="R26" i="26"/>
  <c r="Q26" i="26"/>
  <c r="K26" i="26" s="1"/>
  <c r="G26" i="26" s="1"/>
  <c r="I26" i="26" s="1"/>
  <c r="L26" i="26"/>
  <c r="H26" i="26"/>
  <c r="F26" i="26"/>
  <c r="S25" i="26"/>
  <c r="R25" i="26"/>
  <c r="Q25" i="26"/>
  <c r="K25" i="26" s="1"/>
  <c r="L25" i="26" s="1"/>
  <c r="F25" i="26"/>
  <c r="S24" i="26"/>
  <c r="S42" i="26" s="1"/>
  <c r="R24" i="26"/>
  <c r="Q24" i="26"/>
  <c r="K24" i="26" s="1"/>
  <c r="F24" i="26"/>
  <c r="S19" i="26"/>
  <c r="R19" i="26"/>
  <c r="Q19" i="26"/>
  <c r="K19" i="26" s="1"/>
  <c r="G19" i="26"/>
  <c r="S18" i="26"/>
  <c r="R18" i="26"/>
  <c r="Q18" i="26"/>
  <c r="K18" i="26" s="1"/>
  <c r="G18" i="26"/>
  <c r="S17" i="26"/>
  <c r="R17" i="26"/>
  <c r="Q17" i="26"/>
  <c r="K17" i="26" s="1"/>
  <c r="G17" i="26"/>
  <c r="S16" i="26"/>
  <c r="R16" i="26"/>
  <c r="Q16" i="26"/>
  <c r="K16" i="26"/>
  <c r="G16" i="26"/>
  <c r="S15" i="26"/>
  <c r="R15" i="26"/>
  <c r="Q15" i="26"/>
  <c r="K15" i="26" s="1"/>
  <c r="G15" i="26" s="1"/>
  <c r="L15" i="26"/>
  <c r="F15" i="26"/>
  <c r="S14" i="26"/>
  <c r="R14" i="26"/>
  <c r="Q14" i="26"/>
  <c r="K14" i="26"/>
  <c r="F14" i="26"/>
  <c r="S13" i="26"/>
  <c r="R13" i="26"/>
  <c r="Q13" i="26"/>
  <c r="K13" i="26" s="1"/>
  <c r="G13" i="26"/>
  <c r="S12" i="26"/>
  <c r="R12" i="26"/>
  <c r="Q12" i="26"/>
  <c r="K12" i="26"/>
  <c r="L12" i="26" s="1"/>
  <c r="G12" i="26"/>
  <c r="F12" i="26"/>
  <c r="S11" i="26"/>
  <c r="R11" i="26"/>
  <c r="Q11" i="26"/>
  <c r="K11" i="26" s="1"/>
  <c r="G11" i="26" s="1"/>
  <c r="L11" i="26"/>
  <c r="F11" i="26"/>
  <c r="S10" i="26"/>
  <c r="R10" i="26"/>
  <c r="Q10" i="26"/>
  <c r="K10" i="26" s="1"/>
  <c r="G10" i="26"/>
  <c r="S9" i="26"/>
  <c r="R9" i="26"/>
  <c r="Q9" i="26"/>
  <c r="K9" i="26" s="1"/>
  <c r="F9" i="26" s="1"/>
  <c r="I9" i="26" s="1"/>
  <c r="G9" i="26"/>
  <c r="S8" i="26"/>
  <c r="R8" i="26"/>
  <c r="Q8" i="26"/>
  <c r="K8" i="26" s="1"/>
  <c r="L8" i="26" s="1"/>
  <c r="G8" i="26"/>
  <c r="S7" i="26"/>
  <c r="R7" i="26"/>
  <c r="Q7" i="26"/>
  <c r="K7" i="26" s="1"/>
  <c r="G7" i="26"/>
  <c r="S6" i="26"/>
  <c r="R6" i="26"/>
  <c r="Q6" i="26"/>
  <c r="K6" i="26"/>
  <c r="G6" i="26"/>
  <c r="S5" i="26"/>
  <c r="R5" i="26"/>
  <c r="Q5" i="26"/>
  <c r="K5" i="26" s="1"/>
  <c r="G5" i="26"/>
  <c r="S47" i="25"/>
  <c r="R47" i="25"/>
  <c r="S45" i="25"/>
  <c r="R45" i="25"/>
  <c r="Q45" i="25"/>
  <c r="K45" i="25"/>
  <c r="G45" i="25"/>
  <c r="S40" i="25"/>
  <c r="R40" i="25"/>
  <c r="Q40" i="25"/>
  <c r="L40" i="25"/>
  <c r="K40" i="25"/>
  <c r="G40" i="25"/>
  <c r="S39" i="25"/>
  <c r="R39" i="25"/>
  <c r="Q39" i="25"/>
  <c r="K39" i="25" s="1"/>
  <c r="L39" i="25" s="1"/>
  <c r="G39" i="25"/>
  <c r="S38" i="25"/>
  <c r="R38" i="25"/>
  <c r="Q38" i="25"/>
  <c r="K38" i="25" s="1"/>
  <c r="G38" i="25"/>
  <c r="S37" i="25"/>
  <c r="R37" i="25"/>
  <c r="Q37" i="25"/>
  <c r="K37" i="25" s="1"/>
  <c r="G37" i="25"/>
  <c r="S36" i="25"/>
  <c r="R36" i="25"/>
  <c r="Q36" i="25"/>
  <c r="K36" i="25"/>
  <c r="L36" i="25" s="1"/>
  <c r="G36" i="25"/>
  <c r="S35" i="25"/>
  <c r="R35" i="25"/>
  <c r="Q35" i="25"/>
  <c r="K35" i="25" s="1"/>
  <c r="F35" i="25"/>
  <c r="S34" i="25"/>
  <c r="R34" i="25"/>
  <c r="Q34" i="25"/>
  <c r="K34" i="25" s="1"/>
  <c r="L34" i="25" s="1"/>
  <c r="G34" i="25"/>
  <c r="S33" i="25"/>
  <c r="R33" i="25"/>
  <c r="Q33" i="25"/>
  <c r="K33" i="25" s="1"/>
  <c r="G33" i="25"/>
  <c r="S32" i="25"/>
  <c r="R32" i="25"/>
  <c r="Q32" i="25"/>
  <c r="K32" i="25"/>
  <c r="F32" i="25"/>
  <c r="S31" i="25"/>
  <c r="R31" i="25"/>
  <c r="Q31" i="25"/>
  <c r="K31" i="25" s="1"/>
  <c r="L31" i="25" s="1"/>
  <c r="G31" i="25"/>
  <c r="F31" i="25" s="1"/>
  <c r="S30" i="25"/>
  <c r="R30" i="25"/>
  <c r="Q30" i="25"/>
  <c r="K30" i="25"/>
  <c r="G30" i="25"/>
  <c r="S29" i="25"/>
  <c r="R29" i="25"/>
  <c r="Q29" i="25"/>
  <c r="K29" i="25" s="1"/>
  <c r="F29" i="25"/>
  <c r="S28" i="25"/>
  <c r="R28" i="25"/>
  <c r="Q28" i="25"/>
  <c r="K28" i="25" s="1"/>
  <c r="F28" i="25" s="1"/>
  <c r="G28" i="25"/>
  <c r="S27" i="25"/>
  <c r="R27" i="25"/>
  <c r="Q27" i="25"/>
  <c r="K27" i="25" s="1"/>
  <c r="G27" i="25"/>
  <c r="S26" i="25"/>
  <c r="R26" i="25"/>
  <c r="Q26" i="25"/>
  <c r="K26" i="25"/>
  <c r="G26" i="25" s="1"/>
  <c r="I26" i="25" s="1"/>
  <c r="F26" i="25"/>
  <c r="H26" i="25" s="1"/>
  <c r="S25" i="25"/>
  <c r="R25" i="25"/>
  <c r="Q25" i="25"/>
  <c r="K25" i="25" s="1"/>
  <c r="F25" i="25"/>
  <c r="S24" i="25"/>
  <c r="R24" i="25"/>
  <c r="Q24" i="25"/>
  <c r="K24" i="25"/>
  <c r="L24" i="25" s="1"/>
  <c r="F24" i="25"/>
  <c r="S19" i="25"/>
  <c r="R19" i="25"/>
  <c r="Q19" i="25"/>
  <c r="K19" i="25"/>
  <c r="G19" i="25"/>
  <c r="S18" i="25"/>
  <c r="R18" i="25"/>
  <c r="Q18" i="25"/>
  <c r="K18" i="25" s="1"/>
  <c r="L18" i="25" s="1"/>
  <c r="G18" i="25"/>
  <c r="S17" i="25"/>
  <c r="R17" i="25"/>
  <c r="Q17" i="25"/>
  <c r="K17" i="25" s="1"/>
  <c r="L17" i="25" s="1"/>
  <c r="G17" i="25"/>
  <c r="S16" i="25"/>
  <c r="R16" i="25"/>
  <c r="Q16" i="25"/>
  <c r="K16" i="25" s="1"/>
  <c r="L16" i="25" s="1"/>
  <c r="G16" i="25"/>
  <c r="S15" i="25"/>
  <c r="R15" i="25"/>
  <c r="Q15" i="25"/>
  <c r="K15" i="25"/>
  <c r="F15" i="25"/>
  <c r="S14" i="25"/>
  <c r="R14" i="25"/>
  <c r="Q14" i="25"/>
  <c r="K14" i="25" s="1"/>
  <c r="F14" i="25"/>
  <c r="S13" i="25"/>
  <c r="R13" i="25"/>
  <c r="Q13" i="25"/>
  <c r="L13" i="25"/>
  <c r="K13" i="25"/>
  <c r="G13" i="25"/>
  <c r="S12" i="25"/>
  <c r="R12" i="25"/>
  <c r="Q12" i="25"/>
  <c r="K12" i="25" s="1"/>
  <c r="L12" i="25" s="1"/>
  <c r="I12" i="25"/>
  <c r="J12" i="25" s="1"/>
  <c r="G12" i="25"/>
  <c r="F12" i="25"/>
  <c r="H12" i="25" s="1"/>
  <c r="S11" i="25"/>
  <c r="R11" i="25"/>
  <c r="Q11" i="25"/>
  <c r="K11" i="25"/>
  <c r="F11" i="25"/>
  <c r="S10" i="25"/>
  <c r="R10" i="25"/>
  <c r="Q10" i="25"/>
  <c r="K10" i="25" s="1"/>
  <c r="L10" i="25" s="1"/>
  <c r="G10" i="25"/>
  <c r="F10" i="25" s="1"/>
  <c r="H10" i="25" s="1"/>
  <c r="S9" i="25"/>
  <c r="R9" i="25"/>
  <c r="Q9" i="25"/>
  <c r="K9" i="25"/>
  <c r="L9" i="25" s="1"/>
  <c r="G9" i="25"/>
  <c r="S8" i="25"/>
  <c r="R8" i="25"/>
  <c r="Q8" i="25"/>
  <c r="K8" i="25" s="1"/>
  <c r="L8" i="25" s="1"/>
  <c r="G8" i="25"/>
  <c r="S7" i="25"/>
  <c r="R7" i="25"/>
  <c r="Q7" i="25"/>
  <c r="K7" i="25"/>
  <c r="F7" i="25" s="1"/>
  <c r="G7" i="25"/>
  <c r="S6" i="25"/>
  <c r="R6" i="25"/>
  <c r="Q6" i="25"/>
  <c r="K6" i="25" s="1"/>
  <c r="L6" i="25" s="1"/>
  <c r="G6" i="25"/>
  <c r="S5" i="25"/>
  <c r="S21" i="25" s="1"/>
  <c r="R5" i="25"/>
  <c r="Q5" i="25"/>
  <c r="K5" i="25"/>
  <c r="L5" i="25" s="1"/>
  <c r="G5" i="25"/>
  <c r="S45" i="24"/>
  <c r="S47" i="24" s="1"/>
  <c r="R45" i="24"/>
  <c r="R47" i="24" s="1"/>
  <c r="T47" i="24" s="1"/>
  <c r="Q45" i="24"/>
  <c r="K45" i="24"/>
  <c r="F45" i="24" s="1"/>
  <c r="G45" i="24"/>
  <c r="S40" i="24"/>
  <c r="R40" i="24"/>
  <c r="Q40" i="24"/>
  <c r="K40" i="24"/>
  <c r="L40" i="24" s="1"/>
  <c r="G40" i="24"/>
  <c r="S39" i="24"/>
  <c r="R39" i="24"/>
  <c r="Q39" i="24"/>
  <c r="K39" i="24" s="1"/>
  <c r="F39" i="24" s="1"/>
  <c r="L39" i="24"/>
  <c r="G39" i="24"/>
  <c r="S38" i="24"/>
  <c r="R38" i="24"/>
  <c r="Q38" i="24"/>
  <c r="K38" i="24"/>
  <c r="G38" i="24"/>
  <c r="S37" i="24"/>
  <c r="R37" i="24"/>
  <c r="Q37" i="24"/>
  <c r="K37" i="24" s="1"/>
  <c r="F37" i="24" s="1"/>
  <c r="H37" i="24" s="1"/>
  <c r="G37" i="24"/>
  <c r="I37" i="24" s="1"/>
  <c r="S36" i="24"/>
  <c r="R36" i="24"/>
  <c r="Q36" i="24"/>
  <c r="K36" i="24" s="1"/>
  <c r="G36" i="24"/>
  <c r="S35" i="24"/>
  <c r="R35" i="24"/>
  <c r="Q35" i="24"/>
  <c r="K35" i="24" s="1"/>
  <c r="G35" i="24" s="1"/>
  <c r="F35" i="24"/>
  <c r="S34" i="24"/>
  <c r="R34" i="24"/>
  <c r="Q34" i="24"/>
  <c r="K34" i="24"/>
  <c r="G34" i="24"/>
  <c r="S33" i="24"/>
  <c r="R33" i="24"/>
  <c r="Q33" i="24"/>
  <c r="K33" i="24" s="1"/>
  <c r="G33" i="24"/>
  <c r="S32" i="24"/>
  <c r="R32" i="24"/>
  <c r="Q32" i="24"/>
  <c r="K32" i="24"/>
  <c r="L32" i="24" s="1"/>
  <c r="G32" i="24"/>
  <c r="I32" i="24" s="1"/>
  <c r="F32" i="24"/>
  <c r="S31" i="24"/>
  <c r="R31" i="24"/>
  <c r="Q31" i="24"/>
  <c r="K31" i="24" s="1"/>
  <c r="G31" i="24"/>
  <c r="S30" i="24"/>
  <c r="R30" i="24"/>
  <c r="Q30" i="24"/>
  <c r="K30" i="24"/>
  <c r="G30" i="24"/>
  <c r="S29" i="24"/>
  <c r="R29" i="24"/>
  <c r="Q29" i="24"/>
  <c r="K29" i="24" s="1"/>
  <c r="G29" i="24" s="1"/>
  <c r="I29" i="24"/>
  <c r="H29" i="24"/>
  <c r="F29" i="24"/>
  <c r="S28" i="24"/>
  <c r="R28" i="24"/>
  <c r="Q28" i="24"/>
  <c r="K28" i="24"/>
  <c r="L28" i="24" s="1"/>
  <c r="G28" i="24"/>
  <c r="S27" i="24"/>
  <c r="R27" i="24"/>
  <c r="Q27" i="24"/>
  <c r="K27" i="24" s="1"/>
  <c r="G27" i="24"/>
  <c r="S26" i="24"/>
  <c r="R26" i="24"/>
  <c r="Q26" i="24"/>
  <c r="K26" i="24"/>
  <c r="F26" i="24"/>
  <c r="S25" i="24"/>
  <c r="R25" i="24"/>
  <c r="Q25" i="24"/>
  <c r="K25" i="24" s="1"/>
  <c r="G25" i="24" s="1"/>
  <c r="I25" i="24" s="1"/>
  <c r="F25" i="24"/>
  <c r="H25" i="24" s="1"/>
  <c r="S24" i="24"/>
  <c r="R24" i="24"/>
  <c r="Q24" i="24"/>
  <c r="K24" i="24" s="1"/>
  <c r="G24" i="24" s="1"/>
  <c r="F24" i="24"/>
  <c r="S19" i="24"/>
  <c r="R19" i="24"/>
  <c r="Q19" i="24"/>
  <c r="K19" i="24" s="1"/>
  <c r="L19" i="24" s="1"/>
  <c r="G19" i="24"/>
  <c r="S18" i="24"/>
  <c r="R18" i="24"/>
  <c r="Q18" i="24"/>
  <c r="K18" i="24" s="1"/>
  <c r="G18" i="24"/>
  <c r="S17" i="24"/>
  <c r="R17" i="24"/>
  <c r="Q17" i="24"/>
  <c r="K17" i="24" s="1"/>
  <c r="G17" i="24"/>
  <c r="S16" i="24"/>
  <c r="R16" i="24"/>
  <c r="Q16" i="24"/>
  <c r="K16" i="24" s="1"/>
  <c r="F16" i="24" s="1"/>
  <c r="I16" i="24" s="1"/>
  <c r="G16" i="24"/>
  <c r="S15" i="24"/>
  <c r="R15" i="24"/>
  <c r="Q15" i="24"/>
  <c r="K15" i="24"/>
  <c r="L15" i="24" s="1"/>
  <c r="G15" i="24"/>
  <c r="I15" i="24" s="1"/>
  <c r="F15" i="24"/>
  <c r="S14" i="24"/>
  <c r="R14" i="24"/>
  <c r="Q14" i="24"/>
  <c r="K14" i="24" s="1"/>
  <c r="F14" i="24"/>
  <c r="S13" i="24"/>
  <c r="R13" i="24"/>
  <c r="Q13" i="24"/>
  <c r="K13" i="24"/>
  <c r="G13" i="24"/>
  <c r="S12" i="24"/>
  <c r="R12" i="24"/>
  <c r="Q12" i="24"/>
  <c r="K12" i="24" s="1"/>
  <c r="L12" i="24"/>
  <c r="G12" i="24"/>
  <c r="S11" i="24"/>
  <c r="R11" i="24"/>
  <c r="Q11" i="24"/>
  <c r="K11" i="24"/>
  <c r="L11" i="24" s="1"/>
  <c r="F11" i="24"/>
  <c r="S10" i="24"/>
  <c r="R10" i="24"/>
  <c r="Q10" i="24"/>
  <c r="K10" i="24" s="1"/>
  <c r="G10" i="24"/>
  <c r="S9" i="24"/>
  <c r="R9" i="24"/>
  <c r="Q9" i="24"/>
  <c r="K9" i="24" s="1"/>
  <c r="G9" i="24"/>
  <c r="S8" i="24"/>
  <c r="R8" i="24"/>
  <c r="Q8" i="24"/>
  <c r="K8" i="24" s="1"/>
  <c r="L8" i="24"/>
  <c r="G8" i="24"/>
  <c r="S7" i="24"/>
  <c r="R7" i="24"/>
  <c r="Q7" i="24"/>
  <c r="K7" i="24" s="1"/>
  <c r="L7" i="24" s="1"/>
  <c r="G7" i="24"/>
  <c r="S6" i="24"/>
  <c r="R6" i="24"/>
  <c r="Q6" i="24"/>
  <c r="K6" i="24" s="1"/>
  <c r="G6" i="24"/>
  <c r="S5" i="24"/>
  <c r="R5" i="24"/>
  <c r="Q5" i="24"/>
  <c r="K5" i="24" s="1"/>
  <c r="G5" i="24"/>
  <c r="S45" i="23"/>
  <c r="S47" i="23" s="1"/>
  <c r="R45" i="23"/>
  <c r="R47" i="23" s="1"/>
  <c r="T47" i="23" s="1"/>
  <c r="Q45" i="23"/>
  <c r="K45" i="23" s="1"/>
  <c r="L45" i="23" s="1"/>
  <c r="L47" i="23" s="1"/>
  <c r="G45" i="23"/>
  <c r="S40" i="23"/>
  <c r="R40" i="23"/>
  <c r="Q40" i="23"/>
  <c r="K40" i="23" s="1"/>
  <c r="G40" i="23"/>
  <c r="S39" i="23"/>
  <c r="R39" i="23"/>
  <c r="Q39" i="23"/>
  <c r="K39" i="23" s="1"/>
  <c r="L39" i="23" s="1"/>
  <c r="G39" i="23"/>
  <c r="S38" i="23"/>
  <c r="R38" i="23"/>
  <c r="Q38" i="23"/>
  <c r="K38" i="23" s="1"/>
  <c r="L38" i="23" s="1"/>
  <c r="G38" i="23"/>
  <c r="I38" i="23" s="1"/>
  <c r="J38" i="23" s="1"/>
  <c r="F38" i="23"/>
  <c r="H38" i="23" s="1"/>
  <c r="S37" i="23"/>
  <c r="R37" i="23"/>
  <c r="Q37" i="23"/>
  <c r="K37" i="23" s="1"/>
  <c r="G37" i="23"/>
  <c r="S36" i="23"/>
  <c r="R36" i="23"/>
  <c r="Q36" i="23"/>
  <c r="K36" i="23" s="1"/>
  <c r="G36" i="23"/>
  <c r="S35" i="23"/>
  <c r="R35" i="23"/>
  <c r="Q35" i="23"/>
  <c r="K35" i="23" s="1"/>
  <c r="F35" i="23"/>
  <c r="S34" i="23"/>
  <c r="R34" i="23"/>
  <c r="Q34" i="23"/>
  <c r="K34" i="23" s="1"/>
  <c r="L34" i="23" s="1"/>
  <c r="G34" i="23"/>
  <c r="F34" i="23"/>
  <c r="S33" i="23"/>
  <c r="R33" i="23"/>
  <c r="Q33" i="23"/>
  <c r="K33" i="23" s="1"/>
  <c r="G33" i="23"/>
  <c r="S32" i="23"/>
  <c r="R32" i="23"/>
  <c r="Q32" i="23"/>
  <c r="K32" i="23" s="1"/>
  <c r="F32" i="23"/>
  <c r="S31" i="23"/>
  <c r="R31" i="23"/>
  <c r="Q31" i="23"/>
  <c r="K31" i="23"/>
  <c r="L31" i="23" s="1"/>
  <c r="G31" i="23"/>
  <c r="S30" i="23"/>
  <c r="R30" i="23"/>
  <c r="Q30" i="23"/>
  <c r="K30" i="23" s="1"/>
  <c r="L30" i="23" s="1"/>
  <c r="I30" i="23"/>
  <c r="J30" i="23" s="1"/>
  <c r="G30" i="23"/>
  <c r="F30" i="23"/>
  <c r="H30" i="23" s="1"/>
  <c r="S29" i="23"/>
  <c r="R29" i="23"/>
  <c r="Q29" i="23"/>
  <c r="K29" i="23"/>
  <c r="F29" i="23"/>
  <c r="S28" i="23"/>
  <c r="R28" i="23"/>
  <c r="Q28" i="23"/>
  <c r="K28" i="23" s="1"/>
  <c r="L28" i="23" s="1"/>
  <c r="G28" i="23"/>
  <c r="S27" i="23"/>
  <c r="R27" i="23"/>
  <c r="Q27" i="23"/>
  <c r="K27" i="23"/>
  <c r="L27" i="23" s="1"/>
  <c r="G27" i="23"/>
  <c r="S26" i="23"/>
  <c r="R26" i="23"/>
  <c r="Q26" i="23"/>
  <c r="K26" i="23" s="1"/>
  <c r="F26" i="23"/>
  <c r="S25" i="23"/>
  <c r="R25" i="23"/>
  <c r="Q25" i="23"/>
  <c r="K25" i="23"/>
  <c r="F25" i="23"/>
  <c r="S24" i="23"/>
  <c r="R24" i="23"/>
  <c r="Q24" i="23"/>
  <c r="K24" i="23" s="1"/>
  <c r="F24" i="23"/>
  <c r="S19" i="23"/>
  <c r="R19" i="23"/>
  <c r="Q19" i="23"/>
  <c r="K19" i="23" s="1"/>
  <c r="L19" i="23" s="1"/>
  <c r="G19" i="23"/>
  <c r="I19" i="23" s="1"/>
  <c r="F19" i="23"/>
  <c r="H19" i="23" s="1"/>
  <c r="S18" i="23"/>
  <c r="R18" i="23"/>
  <c r="Q18" i="23"/>
  <c r="K18" i="23" s="1"/>
  <c r="G18" i="23"/>
  <c r="S17" i="23"/>
  <c r="R17" i="23"/>
  <c r="Q17" i="23"/>
  <c r="K17" i="23" s="1"/>
  <c r="G17" i="23"/>
  <c r="S16" i="23"/>
  <c r="R16" i="23"/>
  <c r="Q16" i="23"/>
  <c r="K16" i="23" s="1"/>
  <c r="L16" i="23" s="1"/>
  <c r="G16" i="23"/>
  <c r="S15" i="23"/>
  <c r="R15" i="23"/>
  <c r="Q15" i="23"/>
  <c r="K15" i="23" s="1"/>
  <c r="F15" i="23"/>
  <c r="S14" i="23"/>
  <c r="R14" i="23"/>
  <c r="Q14" i="23"/>
  <c r="K14" i="23"/>
  <c r="G14" i="23" s="1"/>
  <c r="F14" i="23"/>
  <c r="S13" i="23"/>
  <c r="R13" i="23"/>
  <c r="Q13" i="23"/>
  <c r="K13" i="23" s="1"/>
  <c r="G13" i="23"/>
  <c r="S12" i="23"/>
  <c r="R12" i="23"/>
  <c r="Q12" i="23"/>
  <c r="K12" i="23" s="1"/>
  <c r="L12" i="23" s="1"/>
  <c r="G12" i="23"/>
  <c r="S11" i="23"/>
  <c r="R11" i="23"/>
  <c r="Q11" i="23"/>
  <c r="K11" i="23" s="1"/>
  <c r="F11" i="23"/>
  <c r="S10" i="23"/>
  <c r="R10" i="23"/>
  <c r="Q10" i="23"/>
  <c r="K10" i="23"/>
  <c r="L10" i="23" s="1"/>
  <c r="G10" i="23"/>
  <c r="S9" i="23"/>
  <c r="R9" i="23"/>
  <c r="Q9" i="23"/>
  <c r="K9" i="23" s="1"/>
  <c r="L9" i="23" s="1"/>
  <c r="G9" i="23"/>
  <c r="F9" i="23"/>
  <c r="S8" i="23"/>
  <c r="R8" i="23"/>
  <c r="Q8" i="23"/>
  <c r="K8" i="23" s="1"/>
  <c r="G8" i="23"/>
  <c r="S7" i="23"/>
  <c r="R7" i="23"/>
  <c r="Q7" i="23"/>
  <c r="K7" i="23" s="1"/>
  <c r="L7" i="23" s="1"/>
  <c r="G7" i="23"/>
  <c r="S6" i="23"/>
  <c r="R6" i="23"/>
  <c r="Q6" i="23"/>
  <c r="K6" i="23" s="1"/>
  <c r="L6" i="23" s="1"/>
  <c r="G6" i="23"/>
  <c r="S5" i="23"/>
  <c r="R5" i="23"/>
  <c r="Q5" i="23"/>
  <c r="K5" i="23" s="1"/>
  <c r="L5" i="23" s="1"/>
  <c r="G5" i="23"/>
  <c r="S45" i="22"/>
  <c r="S47" i="22" s="1"/>
  <c r="R45" i="22"/>
  <c r="R47" i="22" s="1"/>
  <c r="T47" i="22" s="1"/>
  <c r="Q45" i="22"/>
  <c r="K45" i="22" s="1"/>
  <c r="G45" i="22"/>
  <c r="S40" i="22"/>
  <c r="R40" i="22"/>
  <c r="Q40" i="22"/>
  <c r="K40" i="22" s="1"/>
  <c r="L40" i="22"/>
  <c r="G40" i="22"/>
  <c r="S39" i="22"/>
  <c r="R39" i="22"/>
  <c r="Q39" i="22"/>
  <c r="K39" i="22" s="1"/>
  <c r="L39" i="22" s="1"/>
  <c r="G39" i="22"/>
  <c r="S38" i="22"/>
  <c r="R38" i="22"/>
  <c r="Q38" i="22"/>
  <c r="K38" i="22" s="1"/>
  <c r="G38" i="22"/>
  <c r="S37" i="22"/>
  <c r="R37" i="22"/>
  <c r="Q37" i="22"/>
  <c r="K37" i="22" s="1"/>
  <c r="G37" i="22"/>
  <c r="S36" i="22"/>
  <c r="R36" i="22"/>
  <c r="Q36" i="22"/>
  <c r="K36" i="22" s="1"/>
  <c r="F36" i="22" s="1"/>
  <c r="I36" i="22" s="1"/>
  <c r="H36" i="22"/>
  <c r="G36" i="22"/>
  <c r="S35" i="22"/>
  <c r="R35" i="22"/>
  <c r="Q35" i="22"/>
  <c r="K35" i="22"/>
  <c r="L35" i="22" s="1"/>
  <c r="G35" i="22"/>
  <c r="I35" i="22" s="1"/>
  <c r="F35" i="22"/>
  <c r="S34" i="22"/>
  <c r="R34" i="22"/>
  <c r="Q34" i="22"/>
  <c r="K34" i="22" s="1"/>
  <c r="G34" i="22"/>
  <c r="S33" i="22"/>
  <c r="R33" i="22"/>
  <c r="Q33" i="22"/>
  <c r="K33" i="22"/>
  <c r="G33" i="22"/>
  <c r="S32" i="22"/>
  <c r="R32" i="22"/>
  <c r="Q32" i="22"/>
  <c r="K32" i="22" s="1"/>
  <c r="G32" i="22" s="1"/>
  <c r="L32" i="22"/>
  <c r="I32" i="22"/>
  <c r="F32" i="22"/>
  <c r="H32" i="22" s="1"/>
  <c r="S31" i="22"/>
  <c r="R31" i="22"/>
  <c r="Q31" i="22"/>
  <c r="K31" i="22"/>
  <c r="L31" i="22" s="1"/>
  <c r="G31" i="22"/>
  <c r="S30" i="22"/>
  <c r="R30" i="22"/>
  <c r="Q30" i="22"/>
  <c r="K30" i="22" s="1"/>
  <c r="G30" i="22"/>
  <c r="S29" i="22"/>
  <c r="R29" i="22"/>
  <c r="Q29" i="22"/>
  <c r="K29" i="22"/>
  <c r="F29" i="22"/>
  <c r="S28" i="22"/>
  <c r="R28" i="22"/>
  <c r="Q28" i="22"/>
  <c r="K28" i="22" s="1"/>
  <c r="L28" i="22"/>
  <c r="G28" i="22"/>
  <c r="S27" i="22"/>
  <c r="R27" i="22"/>
  <c r="Q27" i="22"/>
  <c r="K27" i="22"/>
  <c r="L27" i="22" s="1"/>
  <c r="G27" i="22"/>
  <c r="S26" i="22"/>
  <c r="R26" i="22"/>
  <c r="Q26" i="22"/>
  <c r="K26" i="22" s="1"/>
  <c r="F26" i="22"/>
  <c r="S25" i="22"/>
  <c r="R25" i="22"/>
  <c r="Q25" i="22"/>
  <c r="K25" i="22"/>
  <c r="F25" i="22"/>
  <c r="S24" i="22"/>
  <c r="R24" i="22"/>
  <c r="Q24" i="22"/>
  <c r="K24" i="22" s="1"/>
  <c r="G24" i="22" s="1"/>
  <c r="L24" i="22"/>
  <c r="I24" i="22"/>
  <c r="F24" i="22"/>
  <c r="H24" i="22" s="1"/>
  <c r="S19" i="22"/>
  <c r="R19" i="22"/>
  <c r="Q19" i="22"/>
  <c r="K19" i="22" s="1"/>
  <c r="F19" i="22" s="1"/>
  <c r="H19" i="22" s="1"/>
  <c r="I19" i="22"/>
  <c r="G19" i="22"/>
  <c r="S18" i="22"/>
  <c r="R18" i="22"/>
  <c r="Q18" i="22"/>
  <c r="K18" i="22"/>
  <c r="L18" i="22" s="1"/>
  <c r="G18" i="22"/>
  <c r="S17" i="22"/>
  <c r="R17" i="22"/>
  <c r="Q17" i="22"/>
  <c r="K17" i="22" s="1"/>
  <c r="G17" i="22"/>
  <c r="S16" i="22"/>
  <c r="R16" i="22"/>
  <c r="Q16" i="22"/>
  <c r="K16" i="22"/>
  <c r="G16" i="22"/>
  <c r="S15" i="22"/>
  <c r="R15" i="22"/>
  <c r="Q15" i="22"/>
  <c r="K15" i="22" s="1"/>
  <c r="G15" i="22" s="1"/>
  <c r="H15" i="22"/>
  <c r="F15" i="22"/>
  <c r="I15" i="22" s="1"/>
  <c r="S14" i="22"/>
  <c r="R14" i="22"/>
  <c r="Q14" i="22"/>
  <c r="K14" i="22"/>
  <c r="L14" i="22" s="1"/>
  <c r="G14" i="22"/>
  <c r="F14" i="22"/>
  <c r="S13" i="22"/>
  <c r="R13" i="22"/>
  <c r="Q13" i="22"/>
  <c r="K13" i="22" s="1"/>
  <c r="L13" i="22"/>
  <c r="G13" i="22"/>
  <c r="S12" i="22"/>
  <c r="R12" i="22"/>
  <c r="Q12" i="22"/>
  <c r="K12" i="22" s="1"/>
  <c r="G12" i="22"/>
  <c r="S11" i="22"/>
  <c r="R11" i="22"/>
  <c r="Q11" i="22"/>
  <c r="K11" i="22" s="1"/>
  <c r="G11" i="22" s="1"/>
  <c r="I11" i="22"/>
  <c r="F11" i="22"/>
  <c r="H11" i="22" s="1"/>
  <c r="S10" i="22"/>
  <c r="R10" i="22"/>
  <c r="Q10" i="22"/>
  <c r="K10" i="22"/>
  <c r="L10" i="22" s="1"/>
  <c r="G10" i="22"/>
  <c r="S9" i="22"/>
  <c r="R9" i="22"/>
  <c r="Q9" i="22"/>
  <c r="K9" i="22" s="1"/>
  <c r="F9" i="22" s="1"/>
  <c r="L9" i="22"/>
  <c r="G9" i="22"/>
  <c r="S8" i="22"/>
  <c r="R8" i="22"/>
  <c r="Q8" i="22"/>
  <c r="K8" i="22"/>
  <c r="G8" i="22"/>
  <c r="S7" i="22"/>
  <c r="R7" i="22"/>
  <c r="Q7" i="22"/>
  <c r="K7" i="22" s="1"/>
  <c r="F7" i="22" s="1"/>
  <c r="H7" i="22" s="1"/>
  <c r="G7" i="22"/>
  <c r="I7" i="22" s="1"/>
  <c r="S6" i="22"/>
  <c r="R6" i="22"/>
  <c r="Q6" i="22"/>
  <c r="K6" i="22" s="1"/>
  <c r="L6" i="22" s="1"/>
  <c r="G6" i="22"/>
  <c r="S5" i="22"/>
  <c r="R5" i="22"/>
  <c r="Q5" i="22"/>
  <c r="K5" i="22" s="1"/>
  <c r="G5" i="22"/>
  <c r="S45" i="21"/>
  <c r="S47" i="21" s="1"/>
  <c r="R45" i="21"/>
  <c r="R47" i="21" s="1"/>
  <c r="T47" i="21" s="1"/>
  <c r="Q45" i="21"/>
  <c r="K45" i="21"/>
  <c r="L45" i="21" s="1"/>
  <c r="L47" i="21" s="1"/>
  <c r="G45" i="21"/>
  <c r="S40" i="21"/>
  <c r="R40" i="21"/>
  <c r="Q40" i="21"/>
  <c r="K40" i="21"/>
  <c r="G40" i="21"/>
  <c r="S39" i="21"/>
  <c r="R39" i="21"/>
  <c r="Q39" i="21"/>
  <c r="K39" i="21" s="1"/>
  <c r="L39" i="21" s="1"/>
  <c r="G39" i="21"/>
  <c r="S38" i="21"/>
  <c r="R38" i="21"/>
  <c r="Q38" i="21"/>
  <c r="K38" i="21" s="1"/>
  <c r="L38" i="21" s="1"/>
  <c r="G38" i="21"/>
  <c r="S37" i="21"/>
  <c r="R37" i="21"/>
  <c r="Q37" i="21"/>
  <c r="K37" i="21" s="1"/>
  <c r="L37" i="21" s="1"/>
  <c r="G37" i="21"/>
  <c r="S36" i="21"/>
  <c r="R36" i="21"/>
  <c r="Q36" i="21"/>
  <c r="K36" i="21"/>
  <c r="G36" i="21"/>
  <c r="S35" i="21"/>
  <c r="R35" i="21"/>
  <c r="Q35" i="21"/>
  <c r="K35" i="21" s="1"/>
  <c r="F35" i="21"/>
  <c r="S34" i="21"/>
  <c r="R34" i="21"/>
  <c r="Q34" i="21"/>
  <c r="K34" i="21"/>
  <c r="G34" i="21"/>
  <c r="S33" i="21"/>
  <c r="R33" i="21"/>
  <c r="Q33" i="21"/>
  <c r="K33" i="21" s="1"/>
  <c r="L33" i="21" s="1"/>
  <c r="G33" i="21"/>
  <c r="F33" i="21" s="1"/>
  <c r="H33" i="21" s="1"/>
  <c r="S32" i="21"/>
  <c r="R32" i="21"/>
  <c r="Q32" i="21"/>
  <c r="K32" i="21"/>
  <c r="G32" i="21" s="1"/>
  <c r="I32" i="21" s="1"/>
  <c r="F32" i="21"/>
  <c r="S31" i="21"/>
  <c r="R31" i="21"/>
  <c r="Q31" i="21"/>
  <c r="K31" i="21" s="1"/>
  <c r="L31" i="21" s="1"/>
  <c r="G31" i="21"/>
  <c r="S30" i="21"/>
  <c r="R30" i="21"/>
  <c r="Q30" i="21"/>
  <c r="K30" i="21" s="1"/>
  <c r="L30" i="21" s="1"/>
  <c r="G30" i="21"/>
  <c r="S29" i="21"/>
  <c r="R29" i="21"/>
  <c r="Q29" i="21"/>
  <c r="K29" i="21" s="1"/>
  <c r="F29" i="21"/>
  <c r="S28" i="21"/>
  <c r="R28" i="21"/>
  <c r="Q28" i="21"/>
  <c r="K28" i="21" s="1"/>
  <c r="L28" i="21" s="1"/>
  <c r="G28" i="21"/>
  <c r="S27" i="21"/>
  <c r="R27" i="21"/>
  <c r="Q27" i="21"/>
  <c r="K27" i="21" s="1"/>
  <c r="L27" i="21" s="1"/>
  <c r="G27" i="21"/>
  <c r="S26" i="21"/>
  <c r="R26" i="21"/>
  <c r="Q26" i="21"/>
  <c r="K26" i="21" s="1"/>
  <c r="F26" i="21"/>
  <c r="S25" i="21"/>
  <c r="R25" i="21"/>
  <c r="Q25" i="21"/>
  <c r="K25" i="21" s="1"/>
  <c r="F25" i="21"/>
  <c r="S24" i="21"/>
  <c r="R24" i="21"/>
  <c r="Q24" i="21"/>
  <c r="K24" i="21" s="1"/>
  <c r="F24" i="21"/>
  <c r="S19" i="21"/>
  <c r="R19" i="21"/>
  <c r="Q19" i="21"/>
  <c r="K19" i="21"/>
  <c r="L19" i="21" s="1"/>
  <c r="G19" i="21"/>
  <c r="S18" i="21"/>
  <c r="R18" i="21"/>
  <c r="Q18" i="21"/>
  <c r="K18" i="21" s="1"/>
  <c r="L18" i="21" s="1"/>
  <c r="I18" i="21"/>
  <c r="J18" i="21" s="1"/>
  <c r="G18" i="21"/>
  <c r="F18" i="21"/>
  <c r="H18" i="21" s="1"/>
  <c r="S17" i="21"/>
  <c r="R17" i="21"/>
  <c r="Q17" i="21"/>
  <c r="K17" i="21"/>
  <c r="G17" i="21"/>
  <c r="S16" i="21"/>
  <c r="R16" i="21"/>
  <c r="Q16" i="21"/>
  <c r="K16" i="21" s="1"/>
  <c r="G16" i="21"/>
  <c r="S15" i="21"/>
  <c r="R15" i="21"/>
  <c r="Q15" i="21"/>
  <c r="K15" i="21" s="1"/>
  <c r="F15" i="21"/>
  <c r="S14" i="21"/>
  <c r="R14" i="21"/>
  <c r="Q14" i="21"/>
  <c r="K14" i="21" s="1"/>
  <c r="F14" i="21"/>
  <c r="S13" i="21"/>
  <c r="R13" i="21"/>
  <c r="Q13" i="21"/>
  <c r="K13" i="21"/>
  <c r="G13" i="21"/>
  <c r="S12" i="21"/>
  <c r="R12" i="21"/>
  <c r="Q12" i="21"/>
  <c r="K12" i="21" s="1"/>
  <c r="G12" i="21"/>
  <c r="S11" i="21"/>
  <c r="R11" i="21"/>
  <c r="Q11" i="21"/>
  <c r="K11" i="21"/>
  <c r="L11" i="21" s="1"/>
  <c r="F11" i="21"/>
  <c r="S10" i="21"/>
  <c r="R10" i="21"/>
  <c r="Q10" i="21"/>
  <c r="K10" i="21" s="1"/>
  <c r="G10" i="21"/>
  <c r="S9" i="21"/>
  <c r="R9" i="21"/>
  <c r="Q9" i="21"/>
  <c r="K9" i="21" s="1"/>
  <c r="G9" i="21"/>
  <c r="S8" i="21"/>
  <c r="R8" i="21"/>
  <c r="Q8" i="21"/>
  <c r="K8" i="21" s="1"/>
  <c r="L8" i="21" s="1"/>
  <c r="I8" i="21"/>
  <c r="G8" i="21"/>
  <c r="F8" i="21"/>
  <c r="H8" i="21" s="1"/>
  <c r="S7" i="21"/>
  <c r="R7" i="21"/>
  <c r="Q7" i="21"/>
  <c r="K7" i="21" s="1"/>
  <c r="L7" i="21" s="1"/>
  <c r="G7" i="21"/>
  <c r="S6" i="21"/>
  <c r="R6" i="21"/>
  <c r="Q6" i="21"/>
  <c r="K6" i="21" s="1"/>
  <c r="G6" i="21"/>
  <c r="S5" i="21"/>
  <c r="R5" i="21"/>
  <c r="Q5" i="21"/>
  <c r="K5" i="21" s="1"/>
  <c r="L5" i="21" s="1"/>
  <c r="G5" i="21"/>
  <c r="S45" i="20"/>
  <c r="S47" i="20" s="1"/>
  <c r="R45" i="20"/>
  <c r="R47" i="20" s="1"/>
  <c r="Q45" i="20"/>
  <c r="K45" i="20" s="1"/>
  <c r="G45" i="20"/>
  <c r="S40" i="20"/>
  <c r="R40" i="20"/>
  <c r="Q40" i="20"/>
  <c r="K40" i="20"/>
  <c r="G40" i="20"/>
  <c r="S39" i="20"/>
  <c r="R39" i="20"/>
  <c r="Q39" i="20"/>
  <c r="K39" i="20" s="1"/>
  <c r="F39" i="20" s="1"/>
  <c r="I39" i="20"/>
  <c r="H39" i="20"/>
  <c r="G39" i="20"/>
  <c r="S38" i="20"/>
  <c r="R38" i="20"/>
  <c r="Q38" i="20"/>
  <c r="K38" i="20"/>
  <c r="L38" i="20" s="1"/>
  <c r="G38" i="20"/>
  <c r="S37" i="20"/>
  <c r="R37" i="20"/>
  <c r="Q37" i="20"/>
  <c r="K37" i="20" s="1"/>
  <c r="G37" i="20"/>
  <c r="S36" i="20"/>
  <c r="R36" i="20"/>
  <c r="Q36" i="20"/>
  <c r="K36" i="20"/>
  <c r="G36" i="20"/>
  <c r="S35" i="20"/>
  <c r="R35" i="20"/>
  <c r="Q35" i="20"/>
  <c r="K35" i="20" s="1"/>
  <c r="G35" i="20" s="1"/>
  <c r="I35" i="20" s="1"/>
  <c r="F35" i="20"/>
  <c r="H35" i="20" s="1"/>
  <c r="S34" i="20"/>
  <c r="R34" i="20"/>
  <c r="Q34" i="20"/>
  <c r="K34" i="20" s="1"/>
  <c r="G34" i="20"/>
  <c r="S33" i="20"/>
  <c r="R33" i="20"/>
  <c r="Q33" i="20"/>
  <c r="K33" i="20" s="1"/>
  <c r="F33" i="20" s="1"/>
  <c r="G33" i="20"/>
  <c r="S32" i="20"/>
  <c r="R32" i="20"/>
  <c r="Q32" i="20"/>
  <c r="K32" i="20"/>
  <c r="F32" i="20"/>
  <c r="S31" i="20"/>
  <c r="R31" i="20"/>
  <c r="Q31" i="20"/>
  <c r="K31" i="20" s="1"/>
  <c r="F31" i="20" s="1"/>
  <c r="I31" i="20"/>
  <c r="H31" i="20"/>
  <c r="G31" i="20"/>
  <c r="S30" i="20"/>
  <c r="R30" i="20"/>
  <c r="Q30" i="20"/>
  <c r="K30" i="20"/>
  <c r="L30" i="20" s="1"/>
  <c r="G30" i="20"/>
  <c r="S29" i="20"/>
  <c r="R29" i="20"/>
  <c r="Q29" i="20"/>
  <c r="K29" i="20" s="1"/>
  <c r="G29" i="20" s="1"/>
  <c r="L29" i="20"/>
  <c r="F29" i="20"/>
  <c r="S28" i="20"/>
  <c r="R28" i="20"/>
  <c r="Q28" i="20"/>
  <c r="K28" i="20" s="1"/>
  <c r="G28" i="20"/>
  <c r="S27" i="20"/>
  <c r="R27" i="20"/>
  <c r="Q27" i="20"/>
  <c r="K27" i="20" s="1"/>
  <c r="G27" i="20"/>
  <c r="S26" i="20"/>
  <c r="R26" i="20"/>
  <c r="Q26" i="20"/>
  <c r="K26" i="20"/>
  <c r="L26" i="20" s="1"/>
  <c r="F26" i="20"/>
  <c r="S25" i="20"/>
  <c r="R25" i="20"/>
  <c r="Q25" i="20"/>
  <c r="K25" i="20" s="1"/>
  <c r="F25" i="20"/>
  <c r="S24" i="20"/>
  <c r="R24" i="20"/>
  <c r="Q24" i="20"/>
  <c r="K24" i="20" s="1"/>
  <c r="F24" i="20"/>
  <c r="S19" i="20"/>
  <c r="R19" i="20"/>
  <c r="Q19" i="20"/>
  <c r="K19" i="20"/>
  <c r="L19" i="20" s="1"/>
  <c r="G19" i="20"/>
  <c r="S18" i="20"/>
  <c r="R18" i="20"/>
  <c r="Q18" i="20"/>
  <c r="K18" i="20" s="1"/>
  <c r="L18" i="20"/>
  <c r="G18" i="20"/>
  <c r="S17" i="20"/>
  <c r="R17" i="20"/>
  <c r="Q17" i="20"/>
  <c r="K17" i="20" s="1"/>
  <c r="L17" i="20" s="1"/>
  <c r="G17" i="20"/>
  <c r="S16" i="20"/>
  <c r="R16" i="20"/>
  <c r="Q16" i="20"/>
  <c r="K16" i="20" s="1"/>
  <c r="G16" i="20"/>
  <c r="S15" i="20"/>
  <c r="R15" i="20"/>
  <c r="Q15" i="20"/>
  <c r="K15" i="20" s="1"/>
  <c r="F15" i="20"/>
  <c r="S14" i="20"/>
  <c r="R14" i="20"/>
  <c r="Q14" i="20"/>
  <c r="K14" i="20" s="1"/>
  <c r="G14" i="20" s="1"/>
  <c r="L14" i="20"/>
  <c r="F14" i="20"/>
  <c r="I14" i="20" s="1"/>
  <c r="S13" i="20"/>
  <c r="R13" i="20"/>
  <c r="Q13" i="20"/>
  <c r="K13" i="20" s="1"/>
  <c r="L13" i="20" s="1"/>
  <c r="G13" i="20"/>
  <c r="S12" i="20"/>
  <c r="R12" i="20"/>
  <c r="Q12" i="20"/>
  <c r="K12" i="20" s="1"/>
  <c r="G12" i="20"/>
  <c r="S11" i="20"/>
  <c r="R11" i="20"/>
  <c r="Q11" i="20"/>
  <c r="K11" i="20" s="1"/>
  <c r="F11" i="20"/>
  <c r="S10" i="20"/>
  <c r="R10" i="20"/>
  <c r="Q10" i="20"/>
  <c r="K10" i="20" s="1"/>
  <c r="L10" i="20"/>
  <c r="G10" i="20"/>
  <c r="S9" i="20"/>
  <c r="R9" i="20"/>
  <c r="Q9" i="20"/>
  <c r="K9" i="20" s="1"/>
  <c r="L9" i="20" s="1"/>
  <c r="G9" i="20"/>
  <c r="S8" i="20"/>
  <c r="R8" i="20"/>
  <c r="Q8" i="20"/>
  <c r="K8" i="20" s="1"/>
  <c r="L8" i="20" s="1"/>
  <c r="G8" i="20"/>
  <c r="I8" i="20" s="1"/>
  <c r="F8" i="20"/>
  <c r="H8" i="20" s="1"/>
  <c r="S7" i="20"/>
  <c r="R7" i="20"/>
  <c r="Q7" i="20"/>
  <c r="K7" i="20" s="1"/>
  <c r="G7" i="20"/>
  <c r="S6" i="20"/>
  <c r="R6" i="20"/>
  <c r="Q6" i="20"/>
  <c r="K6" i="20" s="1"/>
  <c r="L6" i="20" s="1"/>
  <c r="G6" i="20"/>
  <c r="S5" i="20"/>
  <c r="R5" i="20"/>
  <c r="Q5" i="20"/>
  <c r="K5" i="20" s="1"/>
  <c r="L5" i="20" s="1"/>
  <c r="G5" i="20"/>
  <c r="S45" i="19"/>
  <c r="S47" i="19" s="1"/>
  <c r="R45" i="19"/>
  <c r="R47" i="19" s="1"/>
  <c r="Q45" i="19"/>
  <c r="K45" i="19"/>
  <c r="G45" i="19"/>
  <c r="S40" i="19"/>
  <c r="R40" i="19"/>
  <c r="Q40" i="19"/>
  <c r="K40" i="19" s="1"/>
  <c r="G40" i="19"/>
  <c r="S39" i="19"/>
  <c r="R39" i="19"/>
  <c r="Q39" i="19"/>
  <c r="K39" i="19" s="1"/>
  <c r="L39" i="19"/>
  <c r="G39" i="19"/>
  <c r="S38" i="19"/>
  <c r="R38" i="19"/>
  <c r="Q38" i="19"/>
  <c r="K38" i="19"/>
  <c r="L38" i="19" s="1"/>
  <c r="G38" i="19"/>
  <c r="S37" i="19"/>
  <c r="R37" i="19"/>
  <c r="Q37" i="19"/>
  <c r="K37" i="19" s="1"/>
  <c r="G37" i="19"/>
  <c r="S36" i="19"/>
  <c r="R36" i="19"/>
  <c r="Q36" i="19"/>
  <c r="K36" i="19"/>
  <c r="L36" i="19" s="1"/>
  <c r="G36" i="19"/>
  <c r="S35" i="19"/>
  <c r="R35" i="19"/>
  <c r="Q35" i="19"/>
  <c r="K35" i="19" s="1"/>
  <c r="G35" i="19" s="1"/>
  <c r="H35" i="19" s="1"/>
  <c r="L35" i="19"/>
  <c r="F35" i="19"/>
  <c r="S34" i="19"/>
  <c r="R34" i="19"/>
  <c r="Q34" i="19"/>
  <c r="K34" i="19"/>
  <c r="L34" i="19" s="1"/>
  <c r="G34" i="19"/>
  <c r="S33" i="19"/>
  <c r="R33" i="19"/>
  <c r="Q33" i="19"/>
  <c r="K33" i="19" s="1"/>
  <c r="G33" i="19"/>
  <c r="S32" i="19"/>
  <c r="R32" i="19"/>
  <c r="Q32" i="19"/>
  <c r="K32" i="19"/>
  <c r="F32" i="19"/>
  <c r="S31" i="19"/>
  <c r="R31" i="19"/>
  <c r="Q31" i="19"/>
  <c r="K31" i="19" s="1"/>
  <c r="L31" i="19"/>
  <c r="G31" i="19"/>
  <c r="S30" i="19"/>
  <c r="R30" i="19"/>
  <c r="Q30" i="19"/>
  <c r="K30" i="19"/>
  <c r="L30" i="19" s="1"/>
  <c r="G30" i="19"/>
  <c r="S29" i="19"/>
  <c r="R29" i="19"/>
  <c r="Q29" i="19"/>
  <c r="K29" i="19" s="1"/>
  <c r="F29" i="19"/>
  <c r="S28" i="19"/>
  <c r="R28" i="19"/>
  <c r="Q28" i="19"/>
  <c r="K28" i="19"/>
  <c r="G28" i="19"/>
  <c r="S27" i="19"/>
  <c r="R27" i="19"/>
  <c r="Q27" i="19"/>
  <c r="K27" i="19" s="1"/>
  <c r="F27" i="19" s="1"/>
  <c r="H27" i="19" s="1"/>
  <c r="G27" i="19"/>
  <c r="I27" i="19" s="1"/>
  <c r="S26" i="19"/>
  <c r="R26" i="19"/>
  <c r="Q26" i="19"/>
  <c r="K26" i="19" s="1"/>
  <c r="F26" i="19"/>
  <c r="S25" i="19"/>
  <c r="R25" i="19"/>
  <c r="Q25" i="19"/>
  <c r="K25" i="19" s="1"/>
  <c r="F25" i="19"/>
  <c r="S24" i="19"/>
  <c r="R24" i="19"/>
  <c r="Q24" i="19"/>
  <c r="K24" i="19"/>
  <c r="F24" i="19"/>
  <c r="S19" i="19"/>
  <c r="R19" i="19"/>
  <c r="Q19" i="19"/>
  <c r="K19" i="19" s="1"/>
  <c r="G19" i="19"/>
  <c r="S18" i="19"/>
  <c r="R18" i="19"/>
  <c r="Q18" i="19"/>
  <c r="K18" i="19" s="1"/>
  <c r="F18" i="19" s="1"/>
  <c r="G18" i="19"/>
  <c r="S17" i="19"/>
  <c r="R17" i="19"/>
  <c r="Q17" i="19"/>
  <c r="K17" i="19"/>
  <c r="G17" i="19"/>
  <c r="S16" i="19"/>
  <c r="R16" i="19"/>
  <c r="Q16" i="19"/>
  <c r="K16" i="19" s="1"/>
  <c r="L16" i="19"/>
  <c r="G16" i="19"/>
  <c r="S15" i="19"/>
  <c r="R15" i="19"/>
  <c r="Q15" i="19"/>
  <c r="K15" i="19"/>
  <c r="L15" i="19" s="1"/>
  <c r="F15" i="19"/>
  <c r="S14" i="19"/>
  <c r="R14" i="19"/>
  <c r="Q14" i="19"/>
  <c r="K14" i="19" s="1"/>
  <c r="G14" i="19" s="1"/>
  <c r="L14" i="19"/>
  <c r="F14" i="19"/>
  <c r="S13" i="19"/>
  <c r="R13" i="19"/>
  <c r="Q13" i="19"/>
  <c r="K13" i="19"/>
  <c r="G13" i="19"/>
  <c r="S12" i="19"/>
  <c r="R12" i="19"/>
  <c r="Q12" i="19"/>
  <c r="K12" i="19" s="1"/>
  <c r="F12" i="19" s="1"/>
  <c r="I12" i="19" s="1"/>
  <c r="G12" i="19"/>
  <c r="S11" i="19"/>
  <c r="R11" i="19"/>
  <c r="Q11" i="19"/>
  <c r="K11" i="19"/>
  <c r="L11" i="19" s="1"/>
  <c r="G11" i="19"/>
  <c r="F11" i="19"/>
  <c r="S10" i="19"/>
  <c r="R10" i="19"/>
  <c r="Q10" i="19"/>
  <c r="K10" i="19" s="1"/>
  <c r="L10" i="19"/>
  <c r="G10" i="19"/>
  <c r="S9" i="19"/>
  <c r="R9" i="19"/>
  <c r="Q9" i="19"/>
  <c r="K9" i="19" s="1"/>
  <c r="G9" i="19"/>
  <c r="S8" i="19"/>
  <c r="R8" i="19"/>
  <c r="Q8" i="19"/>
  <c r="K8" i="19" s="1"/>
  <c r="L8" i="19"/>
  <c r="G8" i="19"/>
  <c r="S7" i="19"/>
  <c r="R7" i="19"/>
  <c r="Q7" i="19"/>
  <c r="K7" i="19" s="1"/>
  <c r="G7" i="19"/>
  <c r="S6" i="19"/>
  <c r="R6" i="19"/>
  <c r="Q6" i="19"/>
  <c r="K6" i="19" s="1"/>
  <c r="F6" i="19" s="1"/>
  <c r="G6" i="19"/>
  <c r="S5" i="19"/>
  <c r="R5" i="19"/>
  <c r="Q5" i="19"/>
  <c r="K5" i="19"/>
  <c r="G5" i="19"/>
  <c r="S47" i="18"/>
  <c r="S45" i="18"/>
  <c r="R45" i="18"/>
  <c r="R47" i="18" s="1"/>
  <c r="T47" i="18" s="1"/>
  <c r="Q45" i="18"/>
  <c r="K45" i="18" s="1"/>
  <c r="L45" i="18" s="1"/>
  <c r="L47" i="18" s="1"/>
  <c r="G45" i="18"/>
  <c r="S40" i="18"/>
  <c r="R40" i="18"/>
  <c r="Q40" i="18"/>
  <c r="K40" i="18" s="1"/>
  <c r="L40" i="18" s="1"/>
  <c r="G40" i="18"/>
  <c r="F40" i="18"/>
  <c r="S39" i="18"/>
  <c r="R39" i="18"/>
  <c r="Q39" i="18"/>
  <c r="K39" i="18" s="1"/>
  <c r="L39" i="18" s="1"/>
  <c r="G39" i="18"/>
  <c r="S38" i="18"/>
  <c r="R38" i="18"/>
  <c r="Q38" i="18"/>
  <c r="K38" i="18" s="1"/>
  <c r="L38" i="18" s="1"/>
  <c r="G38" i="18"/>
  <c r="S37" i="18"/>
  <c r="R37" i="18"/>
  <c r="Q37" i="18"/>
  <c r="K37" i="18" s="1"/>
  <c r="G37" i="18"/>
  <c r="S36" i="18"/>
  <c r="R36" i="18"/>
  <c r="Q36" i="18"/>
  <c r="K36" i="18" s="1"/>
  <c r="L36" i="18" s="1"/>
  <c r="G36" i="18"/>
  <c r="F36" i="18" s="1"/>
  <c r="S35" i="18"/>
  <c r="R35" i="18"/>
  <c r="Q35" i="18"/>
  <c r="K35" i="18"/>
  <c r="G35" i="18" s="1"/>
  <c r="F35" i="18"/>
  <c r="S34" i="18"/>
  <c r="R34" i="18"/>
  <c r="Q34" i="18"/>
  <c r="K34" i="18" s="1"/>
  <c r="L34" i="18" s="1"/>
  <c r="G34" i="18"/>
  <c r="F34" i="18" s="1"/>
  <c r="S33" i="18"/>
  <c r="R33" i="18"/>
  <c r="Q33" i="18"/>
  <c r="K33" i="18"/>
  <c r="F33" i="18" s="1"/>
  <c r="G33" i="18"/>
  <c r="S32" i="18"/>
  <c r="R32" i="18"/>
  <c r="Q32" i="18"/>
  <c r="K32" i="18" s="1"/>
  <c r="F32" i="18"/>
  <c r="S31" i="18"/>
  <c r="R31" i="18"/>
  <c r="Q31" i="18"/>
  <c r="K31" i="18" s="1"/>
  <c r="L31" i="18" s="1"/>
  <c r="G31" i="18"/>
  <c r="S30" i="18"/>
  <c r="R30" i="18"/>
  <c r="Q30" i="18"/>
  <c r="K30" i="18" s="1"/>
  <c r="L30" i="18" s="1"/>
  <c r="G30" i="18"/>
  <c r="S29" i="18"/>
  <c r="R29" i="18"/>
  <c r="Q29" i="18"/>
  <c r="K29" i="18"/>
  <c r="F29" i="18"/>
  <c r="S28" i="18"/>
  <c r="R28" i="18"/>
  <c r="Q28" i="18"/>
  <c r="K28" i="18" s="1"/>
  <c r="L28" i="18" s="1"/>
  <c r="G28" i="18"/>
  <c r="S27" i="18"/>
  <c r="R27" i="18"/>
  <c r="Q27" i="18"/>
  <c r="K27" i="18"/>
  <c r="L27" i="18" s="1"/>
  <c r="G27" i="18"/>
  <c r="S26" i="18"/>
  <c r="R26" i="18"/>
  <c r="Q26" i="18"/>
  <c r="K26" i="18" s="1"/>
  <c r="F26" i="18"/>
  <c r="S25" i="18"/>
  <c r="R25" i="18"/>
  <c r="Q25" i="18"/>
  <c r="K25" i="18"/>
  <c r="F25" i="18"/>
  <c r="S24" i="18"/>
  <c r="R24" i="18"/>
  <c r="Q24" i="18"/>
  <c r="K24" i="18" s="1"/>
  <c r="F24" i="18"/>
  <c r="S19" i="18"/>
  <c r="R19" i="18"/>
  <c r="Q19" i="18"/>
  <c r="K19" i="18" s="1"/>
  <c r="L19" i="18" s="1"/>
  <c r="G19" i="18"/>
  <c r="S18" i="18"/>
  <c r="R18" i="18"/>
  <c r="Q18" i="18"/>
  <c r="K18" i="18"/>
  <c r="G18" i="18"/>
  <c r="S17" i="18"/>
  <c r="R17" i="18"/>
  <c r="Q17" i="18"/>
  <c r="K17" i="18" s="1"/>
  <c r="L17" i="18" s="1"/>
  <c r="G17" i="18"/>
  <c r="S16" i="18"/>
  <c r="R16" i="18"/>
  <c r="Q16" i="18"/>
  <c r="L16" i="18"/>
  <c r="K16" i="18"/>
  <c r="G16" i="18"/>
  <c r="S15" i="18"/>
  <c r="R15" i="18"/>
  <c r="Q15" i="18"/>
  <c r="K15" i="18" s="1"/>
  <c r="F15" i="18"/>
  <c r="S14" i="18"/>
  <c r="R14" i="18"/>
  <c r="Q14" i="18"/>
  <c r="K14" i="18" s="1"/>
  <c r="F14" i="18"/>
  <c r="S13" i="18"/>
  <c r="R13" i="18"/>
  <c r="Q13" i="18"/>
  <c r="K13" i="18" s="1"/>
  <c r="L13" i="18" s="1"/>
  <c r="G13" i="18"/>
  <c r="S12" i="18"/>
  <c r="R12" i="18"/>
  <c r="Q12" i="18"/>
  <c r="K12" i="18" s="1"/>
  <c r="L12" i="18" s="1"/>
  <c r="G12" i="18"/>
  <c r="S11" i="18"/>
  <c r="R11" i="18"/>
  <c r="Q11" i="18"/>
  <c r="K11" i="18" s="1"/>
  <c r="F11" i="18"/>
  <c r="S10" i="18"/>
  <c r="R10" i="18"/>
  <c r="Q10" i="18"/>
  <c r="K10" i="18" s="1"/>
  <c r="L10" i="18" s="1"/>
  <c r="G10" i="18"/>
  <c r="S9" i="18"/>
  <c r="R9" i="18"/>
  <c r="Q9" i="18"/>
  <c r="K9" i="18" s="1"/>
  <c r="G9" i="18"/>
  <c r="S8" i="18"/>
  <c r="R8" i="18"/>
  <c r="Q8" i="18"/>
  <c r="K8" i="18" s="1"/>
  <c r="G8" i="18"/>
  <c r="S7" i="18"/>
  <c r="R7" i="18"/>
  <c r="Q7" i="18"/>
  <c r="K7" i="18" s="1"/>
  <c r="L7" i="18" s="1"/>
  <c r="G7" i="18"/>
  <c r="S6" i="18"/>
  <c r="R6" i="18"/>
  <c r="Q6" i="18"/>
  <c r="K6" i="18"/>
  <c r="L6" i="18" s="1"/>
  <c r="G6" i="18"/>
  <c r="S5" i="18"/>
  <c r="R5" i="18"/>
  <c r="Q5" i="18"/>
  <c r="K5" i="18" s="1"/>
  <c r="G5" i="18"/>
  <c r="E55" i="17"/>
  <c r="E54" i="17"/>
  <c r="E51" i="17"/>
  <c r="E50" i="17"/>
  <c r="E49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29" i="17"/>
  <c r="E28" i="17"/>
  <c r="E27" i="17"/>
  <c r="E26" i="17"/>
  <c r="E25" i="17"/>
  <c r="E24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S51" i="16"/>
  <c r="S53" i="16" s="1"/>
  <c r="T53" i="16" s="1"/>
  <c r="R51" i="16"/>
  <c r="R53" i="16" s="1"/>
  <c r="Q51" i="16"/>
  <c r="K51" i="16" s="1"/>
  <c r="K53" i="16" s="1"/>
  <c r="G51" i="16"/>
  <c r="S46" i="16"/>
  <c r="R46" i="16"/>
  <c r="Q46" i="16"/>
  <c r="K46" i="16" s="1"/>
  <c r="L46" i="16" s="1"/>
  <c r="I46" i="16"/>
  <c r="G46" i="16"/>
  <c r="H46" i="16" s="1"/>
  <c r="F46" i="16"/>
  <c r="S45" i="16"/>
  <c r="R45" i="16"/>
  <c r="Q45" i="16"/>
  <c r="K45" i="16" s="1"/>
  <c r="L45" i="16" s="1"/>
  <c r="G45" i="16"/>
  <c r="F45" i="16"/>
  <c r="S44" i="16"/>
  <c r="R44" i="16"/>
  <c r="Q44" i="16"/>
  <c r="K44" i="16" s="1"/>
  <c r="L44" i="16" s="1"/>
  <c r="I44" i="16"/>
  <c r="G44" i="16"/>
  <c r="F44" i="16"/>
  <c r="H44" i="16" s="1"/>
  <c r="S43" i="16"/>
  <c r="R43" i="16"/>
  <c r="Q43" i="16"/>
  <c r="K43" i="16" s="1"/>
  <c r="L43" i="16" s="1"/>
  <c r="G43" i="16"/>
  <c r="F43" i="16"/>
  <c r="S42" i="16"/>
  <c r="R42" i="16"/>
  <c r="Q42" i="16"/>
  <c r="K42" i="16" s="1"/>
  <c r="L42" i="16" s="1"/>
  <c r="G42" i="16"/>
  <c r="F42" i="16"/>
  <c r="S41" i="16"/>
  <c r="R41" i="16"/>
  <c r="Q41" i="16"/>
  <c r="K41" i="16" s="1"/>
  <c r="L41" i="16" s="1"/>
  <c r="G41" i="16"/>
  <c r="I41" i="16" s="1"/>
  <c r="F41" i="16"/>
  <c r="S40" i="16"/>
  <c r="R40" i="16"/>
  <c r="Q40" i="16"/>
  <c r="K40" i="16" s="1"/>
  <c r="L40" i="16" s="1"/>
  <c r="H40" i="16"/>
  <c r="G40" i="16"/>
  <c r="F40" i="16"/>
  <c r="I40" i="16" s="1"/>
  <c r="S39" i="16"/>
  <c r="R39" i="16"/>
  <c r="Q39" i="16"/>
  <c r="K39" i="16"/>
  <c r="L39" i="16" s="1"/>
  <c r="G39" i="16"/>
  <c r="F39" i="16"/>
  <c r="S38" i="16"/>
  <c r="R38" i="16"/>
  <c r="Q38" i="16"/>
  <c r="K38" i="16" s="1"/>
  <c r="L38" i="16" s="1"/>
  <c r="G38" i="16"/>
  <c r="F38" i="16"/>
  <c r="S37" i="16"/>
  <c r="R37" i="16"/>
  <c r="Q37" i="16"/>
  <c r="K37" i="16" s="1"/>
  <c r="L37" i="16" s="1"/>
  <c r="G37" i="16"/>
  <c r="F37" i="16"/>
  <c r="S36" i="16"/>
  <c r="R36" i="16"/>
  <c r="Q36" i="16"/>
  <c r="K36" i="16" s="1"/>
  <c r="L36" i="16" s="1"/>
  <c r="G36" i="16"/>
  <c r="I36" i="16" s="1"/>
  <c r="F36" i="16"/>
  <c r="S35" i="16"/>
  <c r="R35" i="16"/>
  <c r="Q35" i="16"/>
  <c r="K35" i="16" s="1"/>
  <c r="L35" i="16" s="1"/>
  <c r="G35" i="16"/>
  <c r="F35" i="16"/>
  <c r="H35" i="16" s="1"/>
  <c r="S34" i="16"/>
  <c r="R34" i="16"/>
  <c r="Q34" i="16"/>
  <c r="K34" i="16" s="1"/>
  <c r="L34" i="16" s="1"/>
  <c r="H34" i="16"/>
  <c r="G34" i="16"/>
  <c r="I34" i="16" s="1"/>
  <c r="F34" i="16"/>
  <c r="S33" i="16"/>
  <c r="R33" i="16"/>
  <c r="Q33" i="16"/>
  <c r="K33" i="16"/>
  <c r="L33" i="16" s="1"/>
  <c r="G33" i="16"/>
  <c r="I33" i="16" s="1"/>
  <c r="F33" i="16"/>
  <c r="S32" i="16"/>
  <c r="R32" i="16"/>
  <c r="Q32" i="16"/>
  <c r="K32" i="16" s="1"/>
  <c r="L32" i="16" s="1"/>
  <c r="I32" i="16"/>
  <c r="H32" i="16"/>
  <c r="G32" i="16"/>
  <c r="F32" i="16"/>
  <c r="S31" i="16"/>
  <c r="R31" i="16"/>
  <c r="Q31" i="16"/>
  <c r="K31" i="16" s="1"/>
  <c r="L31" i="16" s="1"/>
  <c r="G31" i="16"/>
  <c r="F31" i="16"/>
  <c r="S30" i="16"/>
  <c r="R30" i="16"/>
  <c r="Q30" i="16"/>
  <c r="K30" i="16" s="1"/>
  <c r="L30" i="16" s="1"/>
  <c r="L48" i="16" s="1"/>
  <c r="I30" i="16"/>
  <c r="H30" i="16"/>
  <c r="G30" i="16"/>
  <c r="F30" i="16"/>
  <c r="S25" i="16"/>
  <c r="R25" i="16"/>
  <c r="Q25" i="16"/>
  <c r="K25" i="16" s="1"/>
  <c r="L25" i="16" s="1"/>
  <c r="I25" i="16"/>
  <c r="G25" i="16"/>
  <c r="F25" i="16"/>
  <c r="S24" i="16"/>
  <c r="R24" i="16"/>
  <c r="Q24" i="16"/>
  <c r="K24" i="16" s="1"/>
  <c r="L24" i="16" s="1"/>
  <c r="G24" i="16"/>
  <c r="F24" i="16"/>
  <c r="S23" i="16"/>
  <c r="R23" i="16"/>
  <c r="Q23" i="16"/>
  <c r="K23" i="16" s="1"/>
  <c r="L23" i="16" s="1"/>
  <c r="I23" i="16"/>
  <c r="H23" i="16"/>
  <c r="G23" i="16"/>
  <c r="F23" i="16"/>
  <c r="S22" i="16"/>
  <c r="R22" i="16"/>
  <c r="Q22" i="16"/>
  <c r="K22" i="16" s="1"/>
  <c r="L22" i="16" s="1"/>
  <c r="G22" i="16"/>
  <c r="F22" i="16"/>
  <c r="S21" i="16"/>
  <c r="R21" i="16"/>
  <c r="Q21" i="16"/>
  <c r="K21" i="16" s="1"/>
  <c r="L21" i="16" s="1"/>
  <c r="G21" i="16"/>
  <c r="F21" i="16"/>
  <c r="S20" i="16"/>
  <c r="R20" i="16"/>
  <c r="Q20" i="16"/>
  <c r="K20" i="16" s="1"/>
  <c r="L20" i="16" s="1"/>
  <c r="G20" i="16"/>
  <c r="I20" i="16" s="1"/>
  <c r="F20" i="16"/>
  <c r="S19" i="16"/>
  <c r="R19" i="16"/>
  <c r="Q19" i="16"/>
  <c r="K19" i="16" s="1"/>
  <c r="L19" i="16" s="1"/>
  <c r="H19" i="16"/>
  <c r="G19" i="16"/>
  <c r="F19" i="16"/>
  <c r="I19" i="16" s="1"/>
  <c r="S18" i="16"/>
  <c r="R18" i="16"/>
  <c r="Q18" i="16"/>
  <c r="K18" i="16"/>
  <c r="L18" i="16" s="1"/>
  <c r="G18" i="16"/>
  <c r="F18" i="16"/>
  <c r="S17" i="16"/>
  <c r="R17" i="16"/>
  <c r="Q17" i="16"/>
  <c r="K17" i="16" s="1"/>
  <c r="L17" i="16" s="1"/>
  <c r="I17" i="16"/>
  <c r="G17" i="16"/>
  <c r="F17" i="16"/>
  <c r="S16" i="16"/>
  <c r="R16" i="16"/>
  <c r="Q16" i="16"/>
  <c r="K16" i="16" s="1"/>
  <c r="L16" i="16" s="1"/>
  <c r="G16" i="16"/>
  <c r="F16" i="16"/>
  <c r="S15" i="16"/>
  <c r="R15" i="16"/>
  <c r="Q15" i="16"/>
  <c r="K15" i="16" s="1"/>
  <c r="L15" i="16" s="1"/>
  <c r="G15" i="16"/>
  <c r="I15" i="16" s="1"/>
  <c r="F15" i="16"/>
  <c r="S14" i="16"/>
  <c r="R14" i="16"/>
  <c r="Q14" i="16"/>
  <c r="K14" i="16"/>
  <c r="L14" i="16" s="1"/>
  <c r="G14" i="16"/>
  <c r="F14" i="16"/>
  <c r="S13" i="16"/>
  <c r="R13" i="16"/>
  <c r="Q13" i="16"/>
  <c r="K13" i="16" s="1"/>
  <c r="L13" i="16"/>
  <c r="I13" i="16"/>
  <c r="H13" i="16"/>
  <c r="G13" i="16"/>
  <c r="F13" i="16"/>
  <c r="S12" i="16"/>
  <c r="R12" i="16"/>
  <c r="Q12" i="16"/>
  <c r="K12" i="16" s="1"/>
  <c r="L12" i="16" s="1"/>
  <c r="G12" i="16"/>
  <c r="I12" i="16" s="1"/>
  <c r="F12" i="16"/>
  <c r="S11" i="16"/>
  <c r="R11" i="16"/>
  <c r="Q11" i="16"/>
  <c r="K11" i="16" s="1"/>
  <c r="L11" i="16" s="1"/>
  <c r="I11" i="16"/>
  <c r="H11" i="16"/>
  <c r="G11" i="16"/>
  <c r="F11" i="16"/>
  <c r="S10" i="16"/>
  <c r="R10" i="16"/>
  <c r="Q10" i="16"/>
  <c r="K10" i="16" s="1"/>
  <c r="L10" i="16" s="1"/>
  <c r="G10" i="16"/>
  <c r="F10" i="16"/>
  <c r="S9" i="16"/>
  <c r="R9" i="16"/>
  <c r="Q9" i="16"/>
  <c r="K9" i="16" s="1"/>
  <c r="L9" i="16" s="1"/>
  <c r="G9" i="16"/>
  <c r="F9" i="16"/>
  <c r="S8" i="16"/>
  <c r="R8" i="16"/>
  <c r="Q8" i="16"/>
  <c r="K8" i="16"/>
  <c r="G8" i="16"/>
  <c r="F8" i="16"/>
  <c r="S7" i="16"/>
  <c r="R7" i="16"/>
  <c r="Q7" i="16"/>
  <c r="K7" i="16" s="1"/>
  <c r="L7" i="16"/>
  <c r="H7" i="16"/>
  <c r="G7" i="16"/>
  <c r="I7" i="16" s="1"/>
  <c r="F7" i="16"/>
  <c r="S6" i="16"/>
  <c r="R6" i="16"/>
  <c r="Q6" i="16"/>
  <c r="K6" i="16"/>
  <c r="L6" i="16" s="1"/>
  <c r="G6" i="16"/>
  <c r="F6" i="16"/>
  <c r="S5" i="16"/>
  <c r="R5" i="16"/>
  <c r="Q5" i="16"/>
  <c r="K5" i="16" s="1"/>
  <c r="L5" i="16"/>
  <c r="I5" i="16"/>
  <c r="H5" i="16"/>
  <c r="G5" i="16"/>
  <c r="F5" i="16"/>
  <c r="S51" i="15"/>
  <c r="S53" i="15" s="1"/>
  <c r="R51" i="15"/>
  <c r="R53" i="15" s="1"/>
  <c r="Q51" i="15"/>
  <c r="K51" i="15" s="1"/>
  <c r="L51" i="15" s="1"/>
  <c r="L53" i="15" s="1"/>
  <c r="G51" i="15"/>
  <c r="S46" i="15"/>
  <c r="R46" i="15"/>
  <c r="Q46" i="15"/>
  <c r="K46" i="15"/>
  <c r="L46" i="15" s="1"/>
  <c r="G46" i="15"/>
  <c r="F46" i="15"/>
  <c r="H46" i="15" s="1"/>
  <c r="S45" i="15"/>
  <c r="R45" i="15"/>
  <c r="Q45" i="15"/>
  <c r="K45" i="15" s="1"/>
  <c r="L45" i="15" s="1"/>
  <c r="G45" i="15"/>
  <c r="F45" i="15"/>
  <c r="S44" i="15"/>
  <c r="R44" i="15"/>
  <c r="Q44" i="15"/>
  <c r="L44" i="15"/>
  <c r="K44" i="15"/>
  <c r="G44" i="15"/>
  <c r="F44" i="15"/>
  <c r="S43" i="15"/>
  <c r="R43" i="15"/>
  <c r="Q43" i="15"/>
  <c r="K43" i="15" s="1"/>
  <c r="L43" i="15" s="1"/>
  <c r="G43" i="15"/>
  <c r="F43" i="15"/>
  <c r="S42" i="15"/>
  <c r="R42" i="15"/>
  <c r="Q42" i="15"/>
  <c r="L42" i="15"/>
  <c r="K42" i="15"/>
  <c r="G42" i="15"/>
  <c r="F42" i="15"/>
  <c r="S41" i="15"/>
  <c r="R41" i="15"/>
  <c r="Q41" i="15"/>
  <c r="K41" i="15" s="1"/>
  <c r="L41" i="15" s="1"/>
  <c r="G41" i="15"/>
  <c r="I41" i="15" s="1"/>
  <c r="F41" i="15"/>
  <c r="S40" i="15"/>
  <c r="R40" i="15"/>
  <c r="Q40" i="15"/>
  <c r="K40" i="15"/>
  <c r="L40" i="15" s="1"/>
  <c r="H40" i="15"/>
  <c r="G40" i="15"/>
  <c r="I40" i="15" s="1"/>
  <c r="F40" i="15"/>
  <c r="S39" i="15"/>
  <c r="R39" i="15"/>
  <c r="Q39" i="15"/>
  <c r="K39" i="15" s="1"/>
  <c r="L39" i="15" s="1"/>
  <c r="I39" i="15"/>
  <c r="G39" i="15"/>
  <c r="F39" i="15"/>
  <c r="S38" i="15"/>
  <c r="R38" i="15"/>
  <c r="Q38" i="15"/>
  <c r="K38" i="15"/>
  <c r="L38" i="15" s="1"/>
  <c r="H38" i="15"/>
  <c r="G38" i="15"/>
  <c r="F38" i="15"/>
  <c r="S37" i="15"/>
  <c r="R37" i="15"/>
  <c r="Q37" i="15"/>
  <c r="K37" i="15" s="1"/>
  <c r="L37" i="15" s="1"/>
  <c r="G37" i="15"/>
  <c r="F37" i="15"/>
  <c r="S36" i="15"/>
  <c r="R36" i="15"/>
  <c r="Q36" i="15"/>
  <c r="L36" i="15"/>
  <c r="K36" i="15"/>
  <c r="G36" i="15"/>
  <c r="F36" i="15"/>
  <c r="S35" i="15"/>
  <c r="R35" i="15"/>
  <c r="Q35" i="15"/>
  <c r="K35" i="15" s="1"/>
  <c r="L35" i="15" s="1"/>
  <c r="I35" i="15"/>
  <c r="G35" i="15"/>
  <c r="F35" i="15"/>
  <c r="S34" i="15"/>
  <c r="R34" i="15"/>
  <c r="Q34" i="15"/>
  <c r="K34" i="15" s="1"/>
  <c r="L34" i="15" s="1"/>
  <c r="G34" i="15"/>
  <c r="F34" i="15"/>
  <c r="S33" i="15"/>
  <c r="R33" i="15"/>
  <c r="Q33" i="15"/>
  <c r="K33" i="15" s="1"/>
  <c r="L33" i="15" s="1"/>
  <c r="G33" i="15"/>
  <c r="F33" i="15"/>
  <c r="S32" i="15"/>
  <c r="R32" i="15"/>
  <c r="Q32" i="15"/>
  <c r="K32" i="15"/>
  <c r="L32" i="15" s="1"/>
  <c r="H32" i="15"/>
  <c r="G32" i="15"/>
  <c r="F32" i="15"/>
  <c r="S31" i="15"/>
  <c r="S48" i="15" s="1"/>
  <c r="R31" i="15"/>
  <c r="Q31" i="15"/>
  <c r="K31" i="15" s="1"/>
  <c r="L31" i="15" s="1"/>
  <c r="I31" i="15"/>
  <c r="H31" i="15"/>
  <c r="G31" i="15"/>
  <c r="F31" i="15"/>
  <c r="S30" i="15"/>
  <c r="R30" i="15"/>
  <c r="Q30" i="15"/>
  <c r="K30" i="15" s="1"/>
  <c r="G30" i="15"/>
  <c r="F30" i="15"/>
  <c r="S25" i="15"/>
  <c r="R25" i="15"/>
  <c r="Q25" i="15"/>
  <c r="K25" i="15" s="1"/>
  <c r="L25" i="15" s="1"/>
  <c r="G25" i="15"/>
  <c r="I25" i="15" s="1"/>
  <c r="F25" i="15"/>
  <c r="S24" i="15"/>
  <c r="R24" i="15"/>
  <c r="Q24" i="15"/>
  <c r="K24" i="15" s="1"/>
  <c r="L24" i="15" s="1"/>
  <c r="I24" i="15"/>
  <c r="H24" i="15"/>
  <c r="G24" i="15"/>
  <c r="F24" i="15"/>
  <c r="S23" i="15"/>
  <c r="R23" i="15"/>
  <c r="Q23" i="15"/>
  <c r="K23" i="15"/>
  <c r="L23" i="15" s="1"/>
  <c r="G23" i="15"/>
  <c r="F23" i="15"/>
  <c r="H23" i="15" s="1"/>
  <c r="S22" i="15"/>
  <c r="R22" i="15"/>
  <c r="Q22" i="15"/>
  <c r="K22" i="15" s="1"/>
  <c r="L22" i="15" s="1"/>
  <c r="G22" i="15"/>
  <c r="F22" i="15"/>
  <c r="S21" i="15"/>
  <c r="R21" i="15"/>
  <c r="Q21" i="15"/>
  <c r="K21" i="15" s="1"/>
  <c r="L21" i="15" s="1"/>
  <c r="G21" i="15"/>
  <c r="F21" i="15"/>
  <c r="S20" i="15"/>
  <c r="R20" i="15"/>
  <c r="Q20" i="15"/>
  <c r="K20" i="15" s="1"/>
  <c r="L20" i="15"/>
  <c r="G20" i="15"/>
  <c r="F20" i="15"/>
  <c r="S19" i="15"/>
  <c r="R19" i="15"/>
  <c r="Q19" i="15"/>
  <c r="K19" i="15" s="1"/>
  <c r="L19" i="15" s="1"/>
  <c r="G19" i="15"/>
  <c r="H19" i="15" s="1"/>
  <c r="F19" i="15"/>
  <c r="S18" i="15"/>
  <c r="R18" i="15"/>
  <c r="Q18" i="15"/>
  <c r="K18" i="15" s="1"/>
  <c r="L18" i="15"/>
  <c r="G18" i="15"/>
  <c r="F18" i="15"/>
  <c r="S17" i="15"/>
  <c r="R17" i="15"/>
  <c r="Q17" i="15"/>
  <c r="K17" i="15"/>
  <c r="L17" i="15" s="1"/>
  <c r="G17" i="15"/>
  <c r="F17" i="15"/>
  <c r="S16" i="15"/>
  <c r="R16" i="15"/>
  <c r="Q16" i="15"/>
  <c r="K16" i="15" s="1"/>
  <c r="L16" i="15" s="1"/>
  <c r="G16" i="15"/>
  <c r="I16" i="15" s="1"/>
  <c r="F16" i="15"/>
  <c r="S15" i="15"/>
  <c r="R15" i="15"/>
  <c r="Q15" i="15"/>
  <c r="K15" i="15" s="1"/>
  <c r="L15" i="15" s="1"/>
  <c r="G15" i="15"/>
  <c r="H15" i="15" s="1"/>
  <c r="F15" i="15"/>
  <c r="S14" i="15"/>
  <c r="R14" i="15"/>
  <c r="Q14" i="15"/>
  <c r="K14" i="15" s="1"/>
  <c r="L14" i="15"/>
  <c r="I14" i="15"/>
  <c r="G14" i="15"/>
  <c r="F14" i="15"/>
  <c r="S13" i="15"/>
  <c r="R13" i="15"/>
  <c r="Q13" i="15"/>
  <c r="K13" i="15" s="1"/>
  <c r="L13" i="15" s="1"/>
  <c r="G13" i="15"/>
  <c r="I13" i="15" s="1"/>
  <c r="F13" i="15"/>
  <c r="S12" i="15"/>
  <c r="R12" i="15"/>
  <c r="Q12" i="15"/>
  <c r="K12" i="15" s="1"/>
  <c r="L12" i="15" s="1"/>
  <c r="I12" i="15"/>
  <c r="H12" i="15"/>
  <c r="G12" i="15"/>
  <c r="F12" i="15"/>
  <c r="S11" i="15"/>
  <c r="R11" i="15"/>
  <c r="Q11" i="15"/>
  <c r="K11" i="15" s="1"/>
  <c r="L11" i="15" s="1"/>
  <c r="G11" i="15"/>
  <c r="F11" i="15"/>
  <c r="H11" i="15" s="1"/>
  <c r="S10" i="15"/>
  <c r="R10" i="15"/>
  <c r="Q10" i="15"/>
  <c r="K10" i="15" s="1"/>
  <c r="L10" i="15" s="1"/>
  <c r="G10" i="15"/>
  <c r="F10" i="15"/>
  <c r="H10" i="15" s="1"/>
  <c r="S9" i="15"/>
  <c r="R9" i="15"/>
  <c r="Q9" i="15"/>
  <c r="K9" i="15" s="1"/>
  <c r="L9" i="15" s="1"/>
  <c r="G9" i="15"/>
  <c r="F9" i="15"/>
  <c r="S8" i="15"/>
  <c r="R8" i="15"/>
  <c r="Q8" i="15"/>
  <c r="K8" i="15" s="1"/>
  <c r="L8" i="15" s="1"/>
  <c r="G8" i="15"/>
  <c r="F8" i="15"/>
  <c r="S7" i="15"/>
  <c r="R7" i="15"/>
  <c r="Q7" i="15"/>
  <c r="K7" i="15" s="1"/>
  <c r="L7" i="15" s="1"/>
  <c r="I7" i="15"/>
  <c r="G7" i="15"/>
  <c r="F7" i="15"/>
  <c r="S6" i="15"/>
  <c r="R6" i="15"/>
  <c r="Q6" i="15"/>
  <c r="K6" i="15"/>
  <c r="L6" i="15" s="1"/>
  <c r="H6" i="15"/>
  <c r="G6" i="15"/>
  <c r="F6" i="15"/>
  <c r="S5" i="15"/>
  <c r="R5" i="15"/>
  <c r="Q5" i="15"/>
  <c r="K5" i="15" s="1"/>
  <c r="I5" i="15"/>
  <c r="G5" i="15"/>
  <c r="F5" i="15"/>
  <c r="H5" i="15" s="1"/>
  <c r="S51" i="14"/>
  <c r="S53" i="14" s="1"/>
  <c r="R51" i="14"/>
  <c r="R53" i="14" s="1"/>
  <c r="T53" i="14" s="1"/>
  <c r="Q51" i="14"/>
  <c r="K51" i="14" s="1"/>
  <c r="F51" i="14" s="1"/>
  <c r="H51" i="14" s="1"/>
  <c r="I51" i="14"/>
  <c r="G51" i="14"/>
  <c r="S46" i="14"/>
  <c r="R46" i="14"/>
  <c r="Q46" i="14"/>
  <c r="K46" i="14" s="1"/>
  <c r="L46" i="14" s="1"/>
  <c r="G46" i="14"/>
  <c r="F46" i="14"/>
  <c r="S45" i="14"/>
  <c r="R45" i="14"/>
  <c r="Q45" i="14"/>
  <c r="K45" i="14" s="1"/>
  <c r="L45" i="14" s="1"/>
  <c r="G45" i="14"/>
  <c r="F45" i="14"/>
  <c r="S44" i="14"/>
  <c r="R44" i="14"/>
  <c r="Q44" i="14"/>
  <c r="K44" i="14" s="1"/>
  <c r="L44" i="14" s="1"/>
  <c r="G44" i="14"/>
  <c r="F44" i="14"/>
  <c r="S43" i="14"/>
  <c r="R43" i="14"/>
  <c r="Q43" i="14"/>
  <c r="K43" i="14"/>
  <c r="L43" i="14" s="1"/>
  <c r="G43" i="14"/>
  <c r="F43" i="14"/>
  <c r="S42" i="14"/>
  <c r="R42" i="14"/>
  <c r="Q42" i="14"/>
  <c r="K42" i="14" s="1"/>
  <c r="L42" i="14"/>
  <c r="I42" i="14"/>
  <c r="H42" i="14"/>
  <c r="G42" i="14"/>
  <c r="F42" i="14"/>
  <c r="S41" i="14"/>
  <c r="R41" i="14"/>
  <c r="Q41" i="14"/>
  <c r="K41" i="14"/>
  <c r="L41" i="14" s="1"/>
  <c r="G41" i="14"/>
  <c r="F41" i="14"/>
  <c r="S40" i="14"/>
  <c r="R40" i="14"/>
  <c r="Q40" i="14"/>
  <c r="K40" i="14" s="1"/>
  <c r="L40" i="14" s="1"/>
  <c r="I40" i="14"/>
  <c r="G40" i="14"/>
  <c r="H40" i="14" s="1"/>
  <c r="F40" i="14"/>
  <c r="S39" i="14"/>
  <c r="R39" i="14"/>
  <c r="Q39" i="14"/>
  <c r="K39" i="14" s="1"/>
  <c r="L39" i="14" s="1"/>
  <c r="G39" i="14"/>
  <c r="I39" i="14" s="1"/>
  <c r="F39" i="14"/>
  <c r="S38" i="14"/>
  <c r="R38" i="14"/>
  <c r="Q38" i="14"/>
  <c r="K38" i="14" s="1"/>
  <c r="L38" i="14" s="1"/>
  <c r="I38" i="14"/>
  <c r="H38" i="14"/>
  <c r="G38" i="14"/>
  <c r="F38" i="14"/>
  <c r="S37" i="14"/>
  <c r="R37" i="14"/>
  <c r="Q37" i="14"/>
  <c r="K37" i="14"/>
  <c r="L37" i="14" s="1"/>
  <c r="G37" i="14"/>
  <c r="F37" i="14"/>
  <c r="S36" i="14"/>
  <c r="R36" i="14"/>
  <c r="Q36" i="14"/>
  <c r="K36" i="14" s="1"/>
  <c r="L36" i="14" s="1"/>
  <c r="G36" i="14"/>
  <c r="F36" i="14"/>
  <c r="S35" i="14"/>
  <c r="R35" i="14"/>
  <c r="Q35" i="14"/>
  <c r="K35" i="14" s="1"/>
  <c r="L35" i="14" s="1"/>
  <c r="G35" i="14"/>
  <c r="F35" i="14"/>
  <c r="S34" i="14"/>
  <c r="R34" i="14"/>
  <c r="Q34" i="14"/>
  <c r="K34" i="14" s="1"/>
  <c r="L34" i="14" s="1"/>
  <c r="H34" i="14"/>
  <c r="G34" i="14"/>
  <c r="I34" i="14" s="1"/>
  <c r="F34" i="14"/>
  <c r="S33" i="14"/>
  <c r="R33" i="14"/>
  <c r="Q33" i="14"/>
  <c r="K33" i="14"/>
  <c r="L33" i="14" s="1"/>
  <c r="G33" i="14"/>
  <c r="I33" i="14" s="1"/>
  <c r="F33" i="14"/>
  <c r="S32" i="14"/>
  <c r="R32" i="14"/>
  <c r="Q32" i="14"/>
  <c r="K32" i="14" s="1"/>
  <c r="L32" i="14" s="1"/>
  <c r="I32" i="14"/>
  <c r="H32" i="14"/>
  <c r="G32" i="14"/>
  <c r="F32" i="14"/>
  <c r="S31" i="14"/>
  <c r="R31" i="14"/>
  <c r="Q31" i="14"/>
  <c r="K31" i="14" s="1"/>
  <c r="L31" i="14" s="1"/>
  <c r="G31" i="14"/>
  <c r="F31" i="14"/>
  <c r="S30" i="14"/>
  <c r="R30" i="14"/>
  <c r="Q30" i="14"/>
  <c r="K30" i="14" s="1"/>
  <c r="L30" i="14" s="1"/>
  <c r="I30" i="14"/>
  <c r="G30" i="14"/>
  <c r="H30" i="14" s="1"/>
  <c r="F30" i="14"/>
  <c r="S25" i="14"/>
  <c r="R25" i="14"/>
  <c r="Q25" i="14"/>
  <c r="K25" i="14" s="1"/>
  <c r="L25" i="14" s="1"/>
  <c r="I25" i="14"/>
  <c r="H25" i="14"/>
  <c r="G25" i="14"/>
  <c r="F25" i="14"/>
  <c r="S24" i="14"/>
  <c r="R24" i="14"/>
  <c r="Q24" i="14"/>
  <c r="K24" i="14"/>
  <c r="L24" i="14" s="1"/>
  <c r="G24" i="14"/>
  <c r="F24" i="14"/>
  <c r="S23" i="14"/>
  <c r="R23" i="14"/>
  <c r="Q23" i="14"/>
  <c r="K23" i="14" s="1"/>
  <c r="L23" i="14" s="1"/>
  <c r="G23" i="14"/>
  <c r="F23" i="14"/>
  <c r="S22" i="14"/>
  <c r="R22" i="14"/>
  <c r="Q22" i="14"/>
  <c r="K22" i="14" s="1"/>
  <c r="L22" i="14" s="1"/>
  <c r="G22" i="14"/>
  <c r="F22" i="14"/>
  <c r="S21" i="14"/>
  <c r="R21" i="14"/>
  <c r="Q21" i="14"/>
  <c r="K21" i="14" s="1"/>
  <c r="L21" i="14" s="1"/>
  <c r="H21" i="14"/>
  <c r="G21" i="14"/>
  <c r="I21" i="14" s="1"/>
  <c r="F21" i="14"/>
  <c r="S20" i="14"/>
  <c r="R20" i="14"/>
  <c r="Q20" i="14"/>
  <c r="K20" i="14"/>
  <c r="L20" i="14" s="1"/>
  <c r="G20" i="14"/>
  <c r="I20" i="14" s="1"/>
  <c r="F20" i="14"/>
  <c r="S19" i="14"/>
  <c r="R19" i="14"/>
  <c r="Q19" i="14"/>
  <c r="K19" i="14" s="1"/>
  <c r="L19" i="14" s="1"/>
  <c r="I19" i="14"/>
  <c r="H19" i="14"/>
  <c r="G19" i="14"/>
  <c r="F19" i="14"/>
  <c r="S18" i="14"/>
  <c r="R18" i="14"/>
  <c r="Q18" i="14"/>
  <c r="K18" i="14" s="1"/>
  <c r="L18" i="14" s="1"/>
  <c r="G18" i="14"/>
  <c r="F18" i="14"/>
  <c r="S17" i="14"/>
  <c r="R17" i="14"/>
  <c r="Q17" i="14"/>
  <c r="K17" i="14" s="1"/>
  <c r="L17" i="14" s="1"/>
  <c r="I17" i="14"/>
  <c r="G17" i="14"/>
  <c r="H17" i="14" s="1"/>
  <c r="F17" i="14"/>
  <c r="S16" i="14"/>
  <c r="R16" i="14"/>
  <c r="Q16" i="14"/>
  <c r="K16" i="14" s="1"/>
  <c r="L16" i="14" s="1"/>
  <c r="G16" i="14"/>
  <c r="I16" i="14" s="1"/>
  <c r="F16" i="14"/>
  <c r="S15" i="14"/>
  <c r="R15" i="14"/>
  <c r="Q15" i="14"/>
  <c r="K15" i="14" s="1"/>
  <c r="L15" i="14" s="1"/>
  <c r="I15" i="14"/>
  <c r="H15" i="14"/>
  <c r="G15" i="14"/>
  <c r="F15" i="14"/>
  <c r="S14" i="14"/>
  <c r="R14" i="14"/>
  <c r="Q14" i="14"/>
  <c r="K14" i="14"/>
  <c r="L14" i="14" s="1"/>
  <c r="G14" i="14"/>
  <c r="F14" i="14"/>
  <c r="S13" i="14"/>
  <c r="R13" i="14"/>
  <c r="Q13" i="14"/>
  <c r="K13" i="14" s="1"/>
  <c r="L13" i="14"/>
  <c r="G13" i="14"/>
  <c r="F13" i="14"/>
  <c r="S12" i="14"/>
  <c r="R12" i="14"/>
  <c r="Q12" i="14"/>
  <c r="K12" i="14"/>
  <c r="L12" i="14" s="1"/>
  <c r="G12" i="14"/>
  <c r="F12" i="14"/>
  <c r="S11" i="14"/>
  <c r="R11" i="14"/>
  <c r="Q11" i="14"/>
  <c r="K11" i="14" s="1"/>
  <c r="L11" i="14" s="1"/>
  <c r="G11" i="14"/>
  <c r="I11" i="14" s="1"/>
  <c r="F11" i="14"/>
  <c r="S10" i="14"/>
  <c r="R10" i="14"/>
  <c r="Q10" i="14"/>
  <c r="K10" i="14"/>
  <c r="L10" i="14" s="1"/>
  <c r="G10" i="14"/>
  <c r="I10" i="14" s="1"/>
  <c r="F10" i="14"/>
  <c r="S9" i="14"/>
  <c r="R9" i="14"/>
  <c r="Q9" i="14"/>
  <c r="K9" i="14" s="1"/>
  <c r="L9" i="14" s="1"/>
  <c r="I9" i="14"/>
  <c r="H9" i="14"/>
  <c r="G9" i="14"/>
  <c r="F9" i="14"/>
  <c r="S8" i="14"/>
  <c r="R8" i="14"/>
  <c r="Q8" i="14"/>
  <c r="K8" i="14"/>
  <c r="L8" i="14" s="1"/>
  <c r="G8" i="14"/>
  <c r="F8" i="14"/>
  <c r="S7" i="14"/>
  <c r="R7" i="14"/>
  <c r="Q7" i="14"/>
  <c r="K7" i="14" s="1"/>
  <c r="L7" i="14" s="1"/>
  <c r="I7" i="14"/>
  <c r="G7" i="14"/>
  <c r="H7" i="14" s="1"/>
  <c r="F7" i="14"/>
  <c r="S6" i="14"/>
  <c r="R6" i="14"/>
  <c r="Q6" i="14"/>
  <c r="K6" i="14" s="1"/>
  <c r="L6" i="14" s="1"/>
  <c r="G6" i="14"/>
  <c r="F6" i="14"/>
  <c r="S5" i="14"/>
  <c r="R5" i="14"/>
  <c r="Q5" i="14"/>
  <c r="K5" i="14" s="1"/>
  <c r="L5" i="14" s="1"/>
  <c r="G5" i="14"/>
  <c r="F5" i="14"/>
  <c r="R53" i="13"/>
  <c r="T53" i="13" s="1"/>
  <c r="S51" i="13"/>
  <c r="S53" i="13" s="1"/>
  <c r="R51" i="13"/>
  <c r="Q51" i="13"/>
  <c r="K51" i="13"/>
  <c r="L51" i="13" s="1"/>
  <c r="L53" i="13" s="1"/>
  <c r="G51" i="13"/>
  <c r="S46" i="13"/>
  <c r="R46" i="13"/>
  <c r="Q46" i="13"/>
  <c r="K46" i="13"/>
  <c r="L46" i="13" s="1"/>
  <c r="G46" i="13"/>
  <c r="I46" i="13" s="1"/>
  <c r="F46" i="13"/>
  <c r="S45" i="13"/>
  <c r="R45" i="13"/>
  <c r="Q45" i="13"/>
  <c r="K45" i="13" s="1"/>
  <c r="L45" i="13" s="1"/>
  <c r="G45" i="13"/>
  <c r="I45" i="13" s="1"/>
  <c r="F45" i="13"/>
  <c r="S44" i="13"/>
  <c r="R44" i="13"/>
  <c r="Q44" i="13"/>
  <c r="K44" i="13"/>
  <c r="L44" i="13" s="1"/>
  <c r="G44" i="13"/>
  <c r="I44" i="13" s="1"/>
  <c r="F44" i="13"/>
  <c r="S43" i="13"/>
  <c r="R43" i="13"/>
  <c r="Q43" i="13"/>
  <c r="K43" i="13" s="1"/>
  <c r="L43" i="13" s="1"/>
  <c r="G43" i="13"/>
  <c r="F43" i="13"/>
  <c r="H43" i="13" s="1"/>
  <c r="S42" i="13"/>
  <c r="R42" i="13"/>
  <c r="Q42" i="13"/>
  <c r="K42" i="13" s="1"/>
  <c r="L42" i="13" s="1"/>
  <c r="G42" i="13"/>
  <c r="F42" i="13"/>
  <c r="S41" i="13"/>
  <c r="R41" i="13"/>
  <c r="Q41" i="13"/>
  <c r="K41" i="13" s="1"/>
  <c r="L41" i="13" s="1"/>
  <c r="G41" i="13"/>
  <c r="F41" i="13"/>
  <c r="S40" i="13"/>
  <c r="R40" i="13"/>
  <c r="Q40" i="13"/>
  <c r="K40" i="13" s="1"/>
  <c r="L40" i="13"/>
  <c r="H40" i="13"/>
  <c r="G40" i="13"/>
  <c r="F40" i="13"/>
  <c r="S39" i="13"/>
  <c r="R39" i="13"/>
  <c r="Q39" i="13"/>
  <c r="K39" i="13" s="1"/>
  <c r="L39" i="13" s="1"/>
  <c r="G39" i="13"/>
  <c r="F39" i="13"/>
  <c r="S38" i="13"/>
  <c r="R38" i="13"/>
  <c r="Q38" i="13"/>
  <c r="K38" i="13" s="1"/>
  <c r="L38" i="13" s="1"/>
  <c r="G38" i="13"/>
  <c r="I38" i="13" s="1"/>
  <c r="F38" i="13"/>
  <c r="S37" i="13"/>
  <c r="R37" i="13"/>
  <c r="Q37" i="13"/>
  <c r="K37" i="13" s="1"/>
  <c r="L37" i="13" s="1"/>
  <c r="G37" i="13"/>
  <c r="F37" i="13"/>
  <c r="H37" i="13" s="1"/>
  <c r="S36" i="13"/>
  <c r="R36" i="13"/>
  <c r="Q36" i="13"/>
  <c r="K36" i="13"/>
  <c r="L36" i="13" s="1"/>
  <c r="H36" i="13"/>
  <c r="G36" i="13"/>
  <c r="F36" i="13"/>
  <c r="S35" i="13"/>
  <c r="R35" i="13"/>
  <c r="Q35" i="13"/>
  <c r="K35" i="13" s="1"/>
  <c r="L35" i="13" s="1"/>
  <c r="G35" i="13"/>
  <c r="F35" i="13"/>
  <c r="S34" i="13"/>
  <c r="R34" i="13"/>
  <c r="Q34" i="13"/>
  <c r="K34" i="13"/>
  <c r="L34" i="13" s="1"/>
  <c r="G34" i="13"/>
  <c r="F34" i="13"/>
  <c r="S33" i="13"/>
  <c r="R33" i="13"/>
  <c r="Q33" i="13"/>
  <c r="K33" i="13" s="1"/>
  <c r="L33" i="13" s="1"/>
  <c r="G33" i="13"/>
  <c r="F33" i="13"/>
  <c r="S32" i="13"/>
  <c r="R32" i="13"/>
  <c r="Q32" i="13"/>
  <c r="K32" i="13"/>
  <c r="L32" i="13" s="1"/>
  <c r="G32" i="13"/>
  <c r="I32" i="13" s="1"/>
  <c r="F32" i="13"/>
  <c r="S31" i="13"/>
  <c r="R31" i="13"/>
  <c r="Q31" i="13"/>
  <c r="K31" i="13" s="1"/>
  <c r="L31" i="13" s="1"/>
  <c r="I31" i="13"/>
  <c r="J31" i="13" s="1"/>
  <c r="G31" i="13"/>
  <c r="F31" i="13"/>
  <c r="H31" i="13" s="1"/>
  <c r="S30" i="13"/>
  <c r="R30" i="13"/>
  <c r="Q30" i="13"/>
  <c r="K30" i="13"/>
  <c r="G30" i="13"/>
  <c r="F30" i="13"/>
  <c r="H30" i="13" s="1"/>
  <c r="S25" i="13"/>
  <c r="R25" i="13"/>
  <c r="Q25" i="13"/>
  <c r="K25" i="13" s="1"/>
  <c r="L25" i="13" s="1"/>
  <c r="G25" i="13"/>
  <c r="I25" i="13" s="1"/>
  <c r="F25" i="13"/>
  <c r="S24" i="13"/>
  <c r="R24" i="13"/>
  <c r="Q24" i="13"/>
  <c r="K24" i="13" s="1"/>
  <c r="L24" i="13" s="1"/>
  <c r="G24" i="13"/>
  <c r="F24" i="13"/>
  <c r="H24" i="13" s="1"/>
  <c r="S23" i="13"/>
  <c r="R23" i="13"/>
  <c r="Q23" i="13"/>
  <c r="K23" i="13"/>
  <c r="L23" i="13" s="1"/>
  <c r="G23" i="13"/>
  <c r="F23" i="13"/>
  <c r="S22" i="13"/>
  <c r="R22" i="13"/>
  <c r="Q22" i="13"/>
  <c r="K22" i="13" s="1"/>
  <c r="L22" i="13" s="1"/>
  <c r="G22" i="13"/>
  <c r="F22" i="13"/>
  <c r="S21" i="13"/>
  <c r="R21" i="13"/>
  <c r="Q21" i="13"/>
  <c r="K21" i="13"/>
  <c r="L21" i="13" s="1"/>
  <c r="H21" i="13"/>
  <c r="G21" i="13"/>
  <c r="F21" i="13"/>
  <c r="S20" i="13"/>
  <c r="R20" i="13"/>
  <c r="Q20" i="13"/>
  <c r="K20" i="13" s="1"/>
  <c r="L20" i="13" s="1"/>
  <c r="G20" i="13"/>
  <c r="I20" i="13" s="1"/>
  <c r="F20" i="13"/>
  <c r="S19" i="13"/>
  <c r="R19" i="13"/>
  <c r="Q19" i="13"/>
  <c r="K19" i="13" s="1"/>
  <c r="L19" i="13" s="1"/>
  <c r="H19" i="13"/>
  <c r="G19" i="13"/>
  <c r="F19" i="13"/>
  <c r="S18" i="13"/>
  <c r="R18" i="13"/>
  <c r="Q18" i="13"/>
  <c r="K18" i="13" s="1"/>
  <c r="L18" i="13" s="1"/>
  <c r="I18" i="13"/>
  <c r="G18" i="13"/>
  <c r="F18" i="13"/>
  <c r="H18" i="13" s="1"/>
  <c r="S17" i="13"/>
  <c r="R17" i="13"/>
  <c r="Q17" i="13"/>
  <c r="K17" i="13" s="1"/>
  <c r="L17" i="13" s="1"/>
  <c r="G17" i="13"/>
  <c r="F17" i="13"/>
  <c r="H17" i="13" s="1"/>
  <c r="S16" i="13"/>
  <c r="R16" i="13"/>
  <c r="Q16" i="13"/>
  <c r="K16" i="13" s="1"/>
  <c r="L16" i="13" s="1"/>
  <c r="G16" i="13"/>
  <c r="F16" i="13"/>
  <c r="H16" i="13" s="1"/>
  <c r="S15" i="13"/>
  <c r="R15" i="13"/>
  <c r="Q15" i="13"/>
  <c r="K15" i="13" s="1"/>
  <c r="L15" i="13" s="1"/>
  <c r="G15" i="13"/>
  <c r="F15" i="13"/>
  <c r="S14" i="13"/>
  <c r="R14" i="13"/>
  <c r="Q14" i="13"/>
  <c r="K14" i="13" s="1"/>
  <c r="L14" i="13" s="1"/>
  <c r="G14" i="13"/>
  <c r="F14" i="13"/>
  <c r="S13" i="13"/>
  <c r="R13" i="13"/>
  <c r="Q13" i="13"/>
  <c r="K13" i="13" s="1"/>
  <c r="L13" i="13" s="1"/>
  <c r="H13" i="13"/>
  <c r="G13" i="13"/>
  <c r="I13" i="13" s="1"/>
  <c r="F13" i="13"/>
  <c r="S12" i="13"/>
  <c r="R12" i="13"/>
  <c r="Q12" i="13"/>
  <c r="K12" i="13" s="1"/>
  <c r="L12" i="13" s="1"/>
  <c r="J12" i="13"/>
  <c r="I12" i="13"/>
  <c r="G12" i="13"/>
  <c r="F12" i="13"/>
  <c r="H12" i="13" s="1"/>
  <c r="S11" i="13"/>
  <c r="R11" i="13"/>
  <c r="Q11" i="13"/>
  <c r="K11" i="13" s="1"/>
  <c r="L11" i="13" s="1"/>
  <c r="G11" i="13"/>
  <c r="I11" i="13" s="1"/>
  <c r="F11" i="13"/>
  <c r="S10" i="13"/>
  <c r="R10" i="13"/>
  <c r="Q10" i="13"/>
  <c r="K10" i="13" s="1"/>
  <c r="L10" i="13" s="1"/>
  <c r="G10" i="13"/>
  <c r="I10" i="13" s="1"/>
  <c r="F10" i="13"/>
  <c r="S9" i="13"/>
  <c r="R9" i="13"/>
  <c r="Q9" i="13"/>
  <c r="K9" i="13" s="1"/>
  <c r="L9" i="13" s="1"/>
  <c r="G9" i="13"/>
  <c r="F9" i="13"/>
  <c r="H9" i="13" s="1"/>
  <c r="S8" i="13"/>
  <c r="R8" i="13"/>
  <c r="Q8" i="13"/>
  <c r="K8" i="13" s="1"/>
  <c r="L8" i="13" s="1"/>
  <c r="G8" i="13"/>
  <c r="F8" i="13"/>
  <c r="S7" i="13"/>
  <c r="R7" i="13"/>
  <c r="Q7" i="13"/>
  <c r="K7" i="13" s="1"/>
  <c r="L7" i="13" s="1"/>
  <c r="G7" i="13"/>
  <c r="F7" i="13"/>
  <c r="S6" i="13"/>
  <c r="R6" i="13"/>
  <c r="Q6" i="13"/>
  <c r="K6" i="13" s="1"/>
  <c r="L6" i="13" s="1"/>
  <c r="G6" i="13"/>
  <c r="F6" i="13"/>
  <c r="S5" i="13"/>
  <c r="R5" i="13"/>
  <c r="Q5" i="13"/>
  <c r="K5" i="13" s="1"/>
  <c r="L5" i="13" s="1"/>
  <c r="G5" i="13"/>
  <c r="F5" i="13"/>
  <c r="S51" i="12"/>
  <c r="S53" i="12" s="1"/>
  <c r="R51" i="12"/>
  <c r="R53" i="12" s="1"/>
  <c r="T53" i="12" s="1"/>
  <c r="Q51" i="12"/>
  <c r="K51" i="12" s="1"/>
  <c r="G51" i="12"/>
  <c r="S46" i="12"/>
  <c r="R46" i="12"/>
  <c r="Q46" i="12"/>
  <c r="K46" i="12" s="1"/>
  <c r="L46" i="12" s="1"/>
  <c r="G46" i="12"/>
  <c r="F46" i="12"/>
  <c r="S45" i="12"/>
  <c r="R45" i="12"/>
  <c r="Q45" i="12"/>
  <c r="K45" i="12" s="1"/>
  <c r="L45" i="12" s="1"/>
  <c r="I45" i="12"/>
  <c r="H45" i="12"/>
  <c r="G45" i="12"/>
  <c r="F45" i="12"/>
  <c r="S44" i="12"/>
  <c r="R44" i="12"/>
  <c r="Q44" i="12"/>
  <c r="K44" i="12"/>
  <c r="L44" i="12" s="1"/>
  <c r="G44" i="12"/>
  <c r="F44" i="12"/>
  <c r="S43" i="12"/>
  <c r="R43" i="12"/>
  <c r="Q43" i="12"/>
  <c r="K43" i="12" s="1"/>
  <c r="L43" i="12" s="1"/>
  <c r="I43" i="12"/>
  <c r="G43" i="12"/>
  <c r="H43" i="12" s="1"/>
  <c r="F43" i="12"/>
  <c r="S42" i="12"/>
  <c r="R42" i="12"/>
  <c r="Q42" i="12"/>
  <c r="K42" i="12" s="1"/>
  <c r="L42" i="12" s="1"/>
  <c r="G42" i="12"/>
  <c r="I42" i="12" s="1"/>
  <c r="F42" i="12"/>
  <c r="S41" i="12"/>
  <c r="R41" i="12"/>
  <c r="Q41" i="12"/>
  <c r="K41" i="12" s="1"/>
  <c r="L41" i="12" s="1"/>
  <c r="I41" i="12"/>
  <c r="H41" i="12"/>
  <c r="G41" i="12"/>
  <c r="F41" i="12"/>
  <c r="S40" i="12"/>
  <c r="R40" i="12"/>
  <c r="Q40" i="12"/>
  <c r="K40" i="12"/>
  <c r="L40" i="12" s="1"/>
  <c r="G40" i="12"/>
  <c r="I40" i="12" s="1"/>
  <c r="F40" i="12"/>
  <c r="S39" i="12"/>
  <c r="R39" i="12"/>
  <c r="Q39" i="12"/>
  <c r="K39" i="12" s="1"/>
  <c r="L39" i="12" s="1"/>
  <c r="G39" i="12"/>
  <c r="F39" i="12"/>
  <c r="S38" i="12"/>
  <c r="R38" i="12"/>
  <c r="Q38" i="12"/>
  <c r="K38" i="12" s="1"/>
  <c r="L38" i="12" s="1"/>
  <c r="G38" i="12"/>
  <c r="F38" i="12"/>
  <c r="S37" i="12"/>
  <c r="R37" i="12"/>
  <c r="Q37" i="12"/>
  <c r="K37" i="12" s="1"/>
  <c r="L37" i="12" s="1"/>
  <c r="G37" i="12"/>
  <c r="I37" i="12" s="1"/>
  <c r="F37" i="12"/>
  <c r="S36" i="12"/>
  <c r="R36" i="12"/>
  <c r="Q36" i="12"/>
  <c r="K36" i="12"/>
  <c r="L36" i="12" s="1"/>
  <c r="G36" i="12"/>
  <c r="I36" i="12" s="1"/>
  <c r="F36" i="12"/>
  <c r="S35" i="12"/>
  <c r="R35" i="12"/>
  <c r="Q35" i="12"/>
  <c r="K35" i="12" s="1"/>
  <c r="L35" i="12" s="1"/>
  <c r="I35" i="12"/>
  <c r="H35" i="12"/>
  <c r="G35" i="12"/>
  <c r="F35" i="12"/>
  <c r="S34" i="12"/>
  <c r="R34" i="12"/>
  <c r="Q34" i="12"/>
  <c r="K34" i="12"/>
  <c r="L34" i="12" s="1"/>
  <c r="G34" i="12"/>
  <c r="F34" i="12"/>
  <c r="S33" i="12"/>
  <c r="R33" i="12"/>
  <c r="Q33" i="12"/>
  <c r="K33" i="12" s="1"/>
  <c r="L33" i="12" s="1"/>
  <c r="I33" i="12"/>
  <c r="G33" i="12"/>
  <c r="H33" i="12" s="1"/>
  <c r="F33" i="12"/>
  <c r="S32" i="12"/>
  <c r="R32" i="12"/>
  <c r="Q32" i="12"/>
  <c r="K32" i="12" s="1"/>
  <c r="L32" i="12" s="1"/>
  <c r="G32" i="12"/>
  <c r="I32" i="12" s="1"/>
  <c r="F32" i="12"/>
  <c r="S31" i="12"/>
  <c r="R31" i="12"/>
  <c r="Q31" i="12"/>
  <c r="K31" i="12" s="1"/>
  <c r="L31" i="12" s="1"/>
  <c r="I31" i="12"/>
  <c r="H31" i="12"/>
  <c r="G31" i="12"/>
  <c r="F31" i="12"/>
  <c r="S30" i="12"/>
  <c r="R30" i="12"/>
  <c r="R48" i="12" s="1"/>
  <c r="Q30" i="12"/>
  <c r="K30" i="12"/>
  <c r="G30" i="12"/>
  <c r="F30" i="12"/>
  <c r="S25" i="12"/>
  <c r="R25" i="12"/>
  <c r="Q25" i="12"/>
  <c r="K25" i="12"/>
  <c r="L25" i="12" s="1"/>
  <c r="G25" i="12"/>
  <c r="I25" i="12" s="1"/>
  <c r="F25" i="12"/>
  <c r="S24" i="12"/>
  <c r="R24" i="12"/>
  <c r="Q24" i="12"/>
  <c r="K24" i="12" s="1"/>
  <c r="L24" i="12" s="1"/>
  <c r="G24" i="12"/>
  <c r="F24" i="12"/>
  <c r="S23" i="12"/>
  <c r="R23" i="12"/>
  <c r="Q23" i="12"/>
  <c r="K23" i="12" s="1"/>
  <c r="L23" i="12" s="1"/>
  <c r="G23" i="12"/>
  <c r="F23" i="12"/>
  <c r="S22" i="12"/>
  <c r="R22" i="12"/>
  <c r="Q22" i="12"/>
  <c r="K22" i="12" s="1"/>
  <c r="L22" i="12" s="1"/>
  <c r="H22" i="12"/>
  <c r="G22" i="12"/>
  <c r="I22" i="12" s="1"/>
  <c r="F22" i="12"/>
  <c r="S21" i="12"/>
  <c r="R21" i="12"/>
  <c r="Q21" i="12"/>
  <c r="K21" i="12"/>
  <c r="L21" i="12" s="1"/>
  <c r="G21" i="12"/>
  <c r="I21" i="12" s="1"/>
  <c r="F21" i="12"/>
  <c r="S20" i="12"/>
  <c r="R20" i="12"/>
  <c r="Q20" i="12"/>
  <c r="K20" i="12" s="1"/>
  <c r="L20" i="12" s="1"/>
  <c r="I20" i="12"/>
  <c r="H20" i="12"/>
  <c r="G20" i="12"/>
  <c r="F20" i="12"/>
  <c r="S19" i="12"/>
  <c r="R19" i="12"/>
  <c r="Q19" i="12"/>
  <c r="K19" i="12" s="1"/>
  <c r="L19" i="12" s="1"/>
  <c r="G19" i="12"/>
  <c r="F19" i="12"/>
  <c r="S18" i="12"/>
  <c r="R18" i="12"/>
  <c r="Q18" i="12"/>
  <c r="K18" i="12" s="1"/>
  <c r="L18" i="12" s="1"/>
  <c r="I18" i="12"/>
  <c r="G18" i="12"/>
  <c r="H18" i="12" s="1"/>
  <c r="F18" i="12"/>
  <c r="S17" i="12"/>
  <c r="R17" i="12"/>
  <c r="Q17" i="12"/>
  <c r="K17" i="12" s="1"/>
  <c r="L17" i="12" s="1"/>
  <c r="G17" i="12"/>
  <c r="I17" i="12" s="1"/>
  <c r="F17" i="12"/>
  <c r="S16" i="12"/>
  <c r="R16" i="12"/>
  <c r="Q16" i="12"/>
  <c r="K16" i="12" s="1"/>
  <c r="L16" i="12" s="1"/>
  <c r="I16" i="12"/>
  <c r="H16" i="12"/>
  <c r="G16" i="12"/>
  <c r="F16" i="12"/>
  <c r="S15" i="12"/>
  <c r="R15" i="12"/>
  <c r="Q15" i="12"/>
  <c r="K15" i="12"/>
  <c r="L15" i="12" s="1"/>
  <c r="G15" i="12"/>
  <c r="F15" i="12"/>
  <c r="S14" i="12"/>
  <c r="R14" i="12"/>
  <c r="Q14" i="12"/>
  <c r="K14" i="12" s="1"/>
  <c r="L14" i="12"/>
  <c r="G14" i="12"/>
  <c r="F14" i="12"/>
  <c r="S13" i="12"/>
  <c r="R13" i="12"/>
  <c r="Q13" i="12"/>
  <c r="K13" i="12" s="1"/>
  <c r="L13" i="12" s="1"/>
  <c r="G13" i="12"/>
  <c r="F13" i="12"/>
  <c r="S12" i="12"/>
  <c r="R12" i="12"/>
  <c r="Q12" i="12"/>
  <c r="K12" i="12" s="1"/>
  <c r="L12" i="12" s="1"/>
  <c r="H12" i="12"/>
  <c r="G12" i="12"/>
  <c r="I12" i="12" s="1"/>
  <c r="F12" i="12"/>
  <c r="S11" i="12"/>
  <c r="R11" i="12"/>
  <c r="Q11" i="12"/>
  <c r="K11" i="12"/>
  <c r="L11" i="12" s="1"/>
  <c r="G11" i="12"/>
  <c r="I11" i="12" s="1"/>
  <c r="F11" i="12"/>
  <c r="S10" i="12"/>
  <c r="R10" i="12"/>
  <c r="Q10" i="12"/>
  <c r="K10" i="12" s="1"/>
  <c r="L10" i="12" s="1"/>
  <c r="I10" i="12"/>
  <c r="H10" i="12"/>
  <c r="G10" i="12"/>
  <c r="F10" i="12"/>
  <c r="S9" i="12"/>
  <c r="R9" i="12"/>
  <c r="Q9" i="12"/>
  <c r="K9" i="12" s="1"/>
  <c r="L9" i="12" s="1"/>
  <c r="G9" i="12"/>
  <c r="F9" i="12"/>
  <c r="S8" i="12"/>
  <c r="R8" i="12"/>
  <c r="Q8" i="12"/>
  <c r="K8" i="12" s="1"/>
  <c r="L8" i="12" s="1"/>
  <c r="I8" i="12"/>
  <c r="G8" i="12"/>
  <c r="H8" i="12" s="1"/>
  <c r="F8" i="12"/>
  <c r="S7" i="12"/>
  <c r="R7" i="12"/>
  <c r="Q7" i="12"/>
  <c r="K7" i="12" s="1"/>
  <c r="L7" i="12" s="1"/>
  <c r="G7" i="12"/>
  <c r="F7" i="12"/>
  <c r="S6" i="12"/>
  <c r="R6" i="12"/>
  <c r="Q6" i="12"/>
  <c r="K6" i="12" s="1"/>
  <c r="L6" i="12" s="1"/>
  <c r="G6" i="12"/>
  <c r="F6" i="12"/>
  <c r="S5" i="12"/>
  <c r="R5" i="12"/>
  <c r="Q5" i="12"/>
  <c r="K5" i="12" s="1"/>
  <c r="G5" i="12"/>
  <c r="F5" i="12"/>
  <c r="S49" i="11"/>
  <c r="S51" i="11" s="1"/>
  <c r="R49" i="11"/>
  <c r="R51" i="11" s="1"/>
  <c r="Q49" i="11"/>
  <c r="K49" i="11" s="1"/>
  <c r="L49" i="11" s="1"/>
  <c r="L51" i="11" s="1"/>
  <c r="G49" i="11"/>
  <c r="F49" i="11"/>
  <c r="H49" i="11" s="1"/>
  <c r="K46" i="11"/>
  <c r="S44" i="11"/>
  <c r="R44" i="11"/>
  <c r="Q44" i="11"/>
  <c r="K44" i="11" s="1"/>
  <c r="L44" i="11" s="1"/>
  <c r="G44" i="11"/>
  <c r="F44" i="11"/>
  <c r="S43" i="11"/>
  <c r="R43" i="11"/>
  <c r="Q43" i="11"/>
  <c r="K43" i="11" s="1"/>
  <c r="L43" i="11" s="1"/>
  <c r="H43" i="11"/>
  <c r="G43" i="11"/>
  <c r="I43" i="11" s="1"/>
  <c r="F43" i="11"/>
  <c r="S42" i="11"/>
  <c r="R42" i="11"/>
  <c r="Q42" i="11"/>
  <c r="K42" i="11" s="1"/>
  <c r="L42" i="11" s="1"/>
  <c r="J42" i="11"/>
  <c r="I42" i="11"/>
  <c r="G42" i="11"/>
  <c r="F42" i="11"/>
  <c r="H42" i="11" s="1"/>
  <c r="S41" i="11"/>
  <c r="R41" i="11"/>
  <c r="Q41" i="11"/>
  <c r="K41" i="11" s="1"/>
  <c r="L41" i="11" s="1"/>
  <c r="G41" i="11"/>
  <c r="I41" i="11" s="1"/>
  <c r="F41" i="11"/>
  <c r="S40" i="11"/>
  <c r="R40" i="11"/>
  <c r="Q40" i="11"/>
  <c r="K40" i="11" s="1"/>
  <c r="L40" i="11" s="1"/>
  <c r="G40" i="11"/>
  <c r="I40" i="11" s="1"/>
  <c r="F40" i="11"/>
  <c r="S39" i="11"/>
  <c r="R39" i="11"/>
  <c r="Q39" i="11"/>
  <c r="K39" i="11" s="1"/>
  <c r="L39" i="11" s="1"/>
  <c r="G39" i="11"/>
  <c r="F39" i="11"/>
  <c r="H39" i="11" s="1"/>
  <c r="S38" i="11"/>
  <c r="R38" i="11"/>
  <c r="Q38" i="11"/>
  <c r="K38" i="11" s="1"/>
  <c r="L38" i="11" s="1"/>
  <c r="G38" i="11"/>
  <c r="F38" i="11"/>
  <c r="S37" i="11"/>
  <c r="R37" i="11"/>
  <c r="Q37" i="11"/>
  <c r="K37" i="11" s="1"/>
  <c r="L37" i="11" s="1"/>
  <c r="G37" i="11"/>
  <c r="F37" i="11"/>
  <c r="S36" i="11"/>
  <c r="R36" i="11"/>
  <c r="Q36" i="11"/>
  <c r="K36" i="11" s="1"/>
  <c r="L36" i="11" s="1"/>
  <c r="G36" i="11"/>
  <c r="F36" i="11"/>
  <c r="S35" i="11"/>
  <c r="R35" i="11"/>
  <c r="Q35" i="11"/>
  <c r="K35" i="11" s="1"/>
  <c r="L35" i="11" s="1"/>
  <c r="G35" i="11"/>
  <c r="F35" i="11"/>
  <c r="S34" i="11"/>
  <c r="R34" i="11"/>
  <c r="Q34" i="11"/>
  <c r="K34" i="11" s="1"/>
  <c r="L34" i="11" s="1"/>
  <c r="G34" i="11"/>
  <c r="I34" i="11" s="1"/>
  <c r="F34" i="11"/>
  <c r="S33" i="11"/>
  <c r="R33" i="11"/>
  <c r="Q33" i="11"/>
  <c r="K33" i="11"/>
  <c r="L33" i="11" s="1"/>
  <c r="H33" i="11"/>
  <c r="G33" i="11"/>
  <c r="F33" i="11"/>
  <c r="S32" i="11"/>
  <c r="R32" i="11"/>
  <c r="Q32" i="11"/>
  <c r="K32" i="11" s="1"/>
  <c r="L32" i="11" s="1"/>
  <c r="I32" i="11"/>
  <c r="G32" i="11"/>
  <c r="F32" i="11"/>
  <c r="H32" i="11" s="1"/>
  <c r="S31" i="11"/>
  <c r="R31" i="11"/>
  <c r="Q31" i="11"/>
  <c r="K31" i="11" s="1"/>
  <c r="L31" i="11"/>
  <c r="H31" i="11"/>
  <c r="G31" i="11"/>
  <c r="I31" i="11" s="1"/>
  <c r="F31" i="11"/>
  <c r="S30" i="11"/>
  <c r="R30" i="11"/>
  <c r="Q30" i="11"/>
  <c r="K30" i="11" s="1"/>
  <c r="L30" i="11" s="1"/>
  <c r="G30" i="11"/>
  <c r="F30" i="11"/>
  <c r="S29" i="11"/>
  <c r="R29" i="11"/>
  <c r="Q29" i="11"/>
  <c r="K29" i="11" s="1"/>
  <c r="L29" i="11" s="1"/>
  <c r="G29" i="11"/>
  <c r="F29" i="11"/>
  <c r="S28" i="11"/>
  <c r="R28" i="11"/>
  <c r="Q28" i="11"/>
  <c r="K28" i="11" s="1"/>
  <c r="L28" i="11" s="1"/>
  <c r="G28" i="11"/>
  <c r="F28" i="11"/>
  <c r="S23" i="11"/>
  <c r="R23" i="11"/>
  <c r="Q23" i="11"/>
  <c r="K23" i="11" s="1"/>
  <c r="L23" i="11" s="1"/>
  <c r="G23" i="11"/>
  <c r="I23" i="11" s="1"/>
  <c r="F23" i="11"/>
  <c r="S22" i="11"/>
  <c r="R22" i="11"/>
  <c r="Q22" i="11"/>
  <c r="K22" i="11" s="1"/>
  <c r="L22" i="11" s="1"/>
  <c r="G22" i="11"/>
  <c r="I22" i="11" s="1"/>
  <c r="F22" i="11"/>
  <c r="S21" i="11"/>
  <c r="R21" i="11"/>
  <c r="Q21" i="11"/>
  <c r="K21" i="11" s="1"/>
  <c r="L21" i="11" s="1"/>
  <c r="G21" i="11"/>
  <c r="F21" i="11"/>
  <c r="S20" i="11"/>
  <c r="R20" i="11"/>
  <c r="Q20" i="11"/>
  <c r="K20" i="11" s="1"/>
  <c r="L20" i="11" s="1"/>
  <c r="G20" i="11"/>
  <c r="F20" i="11"/>
  <c r="S19" i="11"/>
  <c r="R19" i="11"/>
  <c r="Q19" i="11"/>
  <c r="K19" i="11" s="1"/>
  <c r="L19" i="11" s="1"/>
  <c r="G19" i="11"/>
  <c r="F19" i="11"/>
  <c r="S18" i="11"/>
  <c r="R18" i="11"/>
  <c r="Q18" i="11"/>
  <c r="K18" i="11" s="1"/>
  <c r="L18" i="11" s="1"/>
  <c r="H18" i="11"/>
  <c r="G18" i="11"/>
  <c r="I18" i="11" s="1"/>
  <c r="F18" i="11"/>
  <c r="S17" i="11"/>
  <c r="R17" i="11"/>
  <c r="Q17" i="11"/>
  <c r="K17" i="11" s="1"/>
  <c r="L17" i="11" s="1"/>
  <c r="I17" i="11"/>
  <c r="G17" i="11"/>
  <c r="F17" i="11"/>
  <c r="S16" i="11"/>
  <c r="R16" i="11"/>
  <c r="Q16" i="11"/>
  <c r="K16" i="11"/>
  <c r="L16" i="11" s="1"/>
  <c r="G16" i="11"/>
  <c r="F16" i="11"/>
  <c r="H16" i="11" s="1"/>
  <c r="S15" i="11"/>
  <c r="R15" i="11"/>
  <c r="Q15" i="11"/>
  <c r="K15" i="11" s="1"/>
  <c r="L15" i="11" s="1"/>
  <c r="G15" i="11"/>
  <c r="F15" i="11"/>
  <c r="S14" i="11"/>
  <c r="R14" i="11"/>
  <c r="Q14" i="11"/>
  <c r="K14" i="11" s="1"/>
  <c r="L14" i="11" s="1"/>
  <c r="H14" i="11"/>
  <c r="G14" i="11"/>
  <c r="I14" i="11" s="1"/>
  <c r="F14" i="11"/>
  <c r="S13" i="11"/>
  <c r="R13" i="11"/>
  <c r="Q13" i="11"/>
  <c r="K13" i="11" s="1"/>
  <c r="L13" i="11" s="1"/>
  <c r="G13" i="11"/>
  <c r="F13" i="11"/>
  <c r="S12" i="11"/>
  <c r="R12" i="11"/>
  <c r="Q12" i="11"/>
  <c r="K12" i="11"/>
  <c r="L12" i="11" s="1"/>
  <c r="G12" i="11"/>
  <c r="F12" i="11"/>
  <c r="S11" i="11"/>
  <c r="R11" i="11"/>
  <c r="Q11" i="11"/>
  <c r="K11" i="11" s="1"/>
  <c r="L11" i="11" s="1"/>
  <c r="G11" i="11"/>
  <c r="F11" i="11"/>
  <c r="S10" i="11"/>
  <c r="R10" i="11"/>
  <c r="Q10" i="11"/>
  <c r="K10" i="11"/>
  <c r="L10" i="11" s="1"/>
  <c r="H10" i="11"/>
  <c r="G10" i="11"/>
  <c r="F10" i="11"/>
  <c r="S9" i="11"/>
  <c r="R9" i="11"/>
  <c r="Q9" i="11"/>
  <c r="K9" i="11" s="1"/>
  <c r="L9" i="11" s="1"/>
  <c r="G9" i="11"/>
  <c r="I9" i="11" s="1"/>
  <c r="F9" i="11"/>
  <c r="S8" i="11"/>
  <c r="R8" i="11"/>
  <c r="Q8" i="11"/>
  <c r="K8" i="11" s="1"/>
  <c r="L8" i="11" s="1"/>
  <c r="H8" i="11"/>
  <c r="G8" i="11"/>
  <c r="I8" i="11" s="1"/>
  <c r="F8" i="11"/>
  <c r="S7" i="11"/>
  <c r="R7" i="11"/>
  <c r="Q7" i="11"/>
  <c r="K7" i="11" s="1"/>
  <c r="L7" i="11" s="1"/>
  <c r="I7" i="11"/>
  <c r="G7" i="11"/>
  <c r="F7" i="11"/>
  <c r="S6" i="11"/>
  <c r="R6" i="11"/>
  <c r="Q6" i="11"/>
  <c r="K6" i="11" s="1"/>
  <c r="L6" i="11" s="1"/>
  <c r="G6" i="11"/>
  <c r="F6" i="11"/>
  <c r="S5" i="11"/>
  <c r="R5" i="11"/>
  <c r="Q5" i="11"/>
  <c r="K5" i="11" s="1"/>
  <c r="G5" i="11"/>
  <c r="F5" i="11"/>
  <c r="S53" i="10"/>
  <c r="K53" i="10"/>
  <c r="S51" i="10"/>
  <c r="R51" i="10"/>
  <c r="R53" i="10" s="1"/>
  <c r="Q51" i="10"/>
  <c r="K51" i="10" s="1"/>
  <c r="G51" i="10"/>
  <c r="S46" i="10"/>
  <c r="R46" i="10"/>
  <c r="Q46" i="10"/>
  <c r="K46" i="10" s="1"/>
  <c r="L46" i="10" s="1"/>
  <c r="G46" i="10"/>
  <c r="F46" i="10"/>
  <c r="S45" i="10"/>
  <c r="R45" i="10"/>
  <c r="Q45" i="10"/>
  <c r="K45" i="10" s="1"/>
  <c r="L45" i="10" s="1"/>
  <c r="G45" i="10"/>
  <c r="F45" i="10"/>
  <c r="S44" i="10"/>
  <c r="R44" i="10"/>
  <c r="Q44" i="10"/>
  <c r="K44" i="10" s="1"/>
  <c r="L44" i="10" s="1"/>
  <c r="G44" i="10"/>
  <c r="I44" i="10" s="1"/>
  <c r="F44" i="10"/>
  <c r="S43" i="10"/>
  <c r="R43" i="10"/>
  <c r="Q43" i="10"/>
  <c r="K43" i="10"/>
  <c r="L43" i="10" s="1"/>
  <c r="G43" i="10"/>
  <c r="I43" i="10" s="1"/>
  <c r="F43" i="10"/>
  <c r="S42" i="10"/>
  <c r="R42" i="10"/>
  <c r="Q42" i="10"/>
  <c r="K42" i="10" s="1"/>
  <c r="L42" i="10" s="1"/>
  <c r="I42" i="10"/>
  <c r="H42" i="10"/>
  <c r="G42" i="10"/>
  <c r="F42" i="10"/>
  <c r="S41" i="10"/>
  <c r="R41" i="10"/>
  <c r="Q41" i="10"/>
  <c r="K41" i="10"/>
  <c r="L41" i="10" s="1"/>
  <c r="G41" i="10"/>
  <c r="F41" i="10"/>
  <c r="S40" i="10"/>
  <c r="R40" i="10"/>
  <c r="Q40" i="10"/>
  <c r="K40" i="10" s="1"/>
  <c r="L40" i="10" s="1"/>
  <c r="I40" i="10"/>
  <c r="G40" i="10"/>
  <c r="H40" i="10" s="1"/>
  <c r="F40" i="10"/>
  <c r="S39" i="10"/>
  <c r="R39" i="10"/>
  <c r="Q39" i="10"/>
  <c r="K39" i="10" s="1"/>
  <c r="L39" i="10" s="1"/>
  <c r="G39" i="10"/>
  <c r="I39" i="10" s="1"/>
  <c r="F39" i="10"/>
  <c r="S38" i="10"/>
  <c r="R38" i="10"/>
  <c r="Q38" i="10"/>
  <c r="K38" i="10" s="1"/>
  <c r="L38" i="10" s="1"/>
  <c r="I38" i="10"/>
  <c r="H38" i="10"/>
  <c r="G38" i="10"/>
  <c r="F38" i="10"/>
  <c r="S37" i="10"/>
  <c r="R37" i="10"/>
  <c r="Q37" i="10"/>
  <c r="K37" i="10"/>
  <c r="L37" i="10" s="1"/>
  <c r="G37" i="10"/>
  <c r="F37" i="10"/>
  <c r="S36" i="10"/>
  <c r="R36" i="10"/>
  <c r="Q36" i="10"/>
  <c r="K36" i="10" s="1"/>
  <c r="L36" i="10"/>
  <c r="G36" i="10"/>
  <c r="I36" i="10" s="1"/>
  <c r="F36" i="10"/>
  <c r="S35" i="10"/>
  <c r="R35" i="10"/>
  <c r="Q35" i="10"/>
  <c r="K35" i="10" s="1"/>
  <c r="L35" i="10" s="1"/>
  <c r="G35" i="10"/>
  <c r="F35" i="10"/>
  <c r="S34" i="10"/>
  <c r="R34" i="10"/>
  <c r="Q34" i="10"/>
  <c r="K34" i="10" s="1"/>
  <c r="L34" i="10" s="1"/>
  <c r="G34" i="10"/>
  <c r="I34" i="10" s="1"/>
  <c r="F34" i="10"/>
  <c r="S33" i="10"/>
  <c r="R33" i="10"/>
  <c r="Q33" i="10"/>
  <c r="K33" i="10"/>
  <c r="L33" i="10" s="1"/>
  <c r="G33" i="10"/>
  <c r="I33" i="10" s="1"/>
  <c r="F33" i="10"/>
  <c r="S32" i="10"/>
  <c r="R32" i="10"/>
  <c r="Q32" i="10"/>
  <c r="K32" i="10" s="1"/>
  <c r="L32" i="10" s="1"/>
  <c r="I32" i="10"/>
  <c r="H32" i="10"/>
  <c r="G32" i="10"/>
  <c r="F32" i="10"/>
  <c r="S31" i="10"/>
  <c r="R31" i="10"/>
  <c r="Q31" i="10"/>
  <c r="K31" i="10"/>
  <c r="L31" i="10" s="1"/>
  <c r="G31" i="10"/>
  <c r="F31" i="10"/>
  <c r="S30" i="10"/>
  <c r="R30" i="10"/>
  <c r="Q30" i="10"/>
  <c r="K30" i="10" s="1"/>
  <c r="G30" i="10"/>
  <c r="I30" i="10" s="1"/>
  <c r="F30" i="10"/>
  <c r="S25" i="10"/>
  <c r="R25" i="10"/>
  <c r="Q25" i="10"/>
  <c r="K25" i="10" s="1"/>
  <c r="L25" i="10" s="1"/>
  <c r="H25" i="10"/>
  <c r="G25" i="10"/>
  <c r="I25" i="10" s="1"/>
  <c r="F25" i="10"/>
  <c r="S24" i="10"/>
  <c r="R24" i="10"/>
  <c r="Q24" i="10"/>
  <c r="K24" i="10"/>
  <c r="L24" i="10" s="1"/>
  <c r="G24" i="10"/>
  <c r="F24" i="10"/>
  <c r="S23" i="10"/>
  <c r="R23" i="10"/>
  <c r="Q23" i="10"/>
  <c r="K23" i="10" s="1"/>
  <c r="L23" i="10"/>
  <c r="I23" i="10"/>
  <c r="G23" i="10"/>
  <c r="F23" i="10"/>
  <c r="H23" i="10" s="1"/>
  <c r="S22" i="10"/>
  <c r="R22" i="10"/>
  <c r="Q22" i="10"/>
  <c r="K22" i="10" s="1"/>
  <c r="L22" i="10" s="1"/>
  <c r="G22" i="10"/>
  <c r="I22" i="10" s="1"/>
  <c r="F22" i="10"/>
  <c r="S21" i="10"/>
  <c r="R21" i="10"/>
  <c r="Q21" i="10"/>
  <c r="K21" i="10" s="1"/>
  <c r="L21" i="10" s="1"/>
  <c r="G21" i="10"/>
  <c r="F21" i="10"/>
  <c r="S20" i="10"/>
  <c r="R20" i="10"/>
  <c r="Q20" i="10"/>
  <c r="K20" i="10"/>
  <c r="L20" i="10" s="1"/>
  <c r="G20" i="10"/>
  <c r="I20" i="10" s="1"/>
  <c r="F20" i="10"/>
  <c r="S19" i="10"/>
  <c r="R19" i="10"/>
  <c r="Q19" i="10"/>
  <c r="K19" i="10" s="1"/>
  <c r="L19" i="10" s="1"/>
  <c r="I19" i="10"/>
  <c r="H19" i="10"/>
  <c r="G19" i="10"/>
  <c r="F19" i="10"/>
  <c r="S18" i="10"/>
  <c r="R18" i="10"/>
  <c r="Q18" i="10"/>
  <c r="K18" i="10"/>
  <c r="L18" i="10" s="1"/>
  <c r="G18" i="10"/>
  <c r="F18" i="10"/>
  <c r="S17" i="10"/>
  <c r="R17" i="10"/>
  <c r="Q17" i="10"/>
  <c r="K17" i="10" s="1"/>
  <c r="L17" i="10" s="1"/>
  <c r="I17" i="10"/>
  <c r="G17" i="10"/>
  <c r="F17" i="10"/>
  <c r="S16" i="10"/>
  <c r="R16" i="10"/>
  <c r="Q16" i="10"/>
  <c r="K16" i="10" s="1"/>
  <c r="L16" i="10" s="1"/>
  <c r="G16" i="10"/>
  <c r="F16" i="10"/>
  <c r="S15" i="10"/>
  <c r="R15" i="10"/>
  <c r="Q15" i="10"/>
  <c r="K15" i="10" s="1"/>
  <c r="L15" i="10" s="1"/>
  <c r="H15" i="10"/>
  <c r="G15" i="10"/>
  <c r="F15" i="10"/>
  <c r="I15" i="10" s="1"/>
  <c r="S14" i="10"/>
  <c r="R14" i="10"/>
  <c r="Q14" i="10"/>
  <c r="K14" i="10"/>
  <c r="L14" i="10" s="1"/>
  <c r="G14" i="10"/>
  <c r="F14" i="10"/>
  <c r="S13" i="10"/>
  <c r="R13" i="10"/>
  <c r="Q13" i="10"/>
  <c r="K13" i="10" s="1"/>
  <c r="L13" i="10" s="1"/>
  <c r="I13" i="10"/>
  <c r="G13" i="10"/>
  <c r="F13" i="10"/>
  <c r="H13" i="10" s="1"/>
  <c r="S12" i="10"/>
  <c r="R12" i="10"/>
  <c r="Q12" i="10"/>
  <c r="K12" i="10"/>
  <c r="L12" i="10" s="1"/>
  <c r="G12" i="10"/>
  <c r="F12" i="10"/>
  <c r="S11" i="10"/>
  <c r="R11" i="10"/>
  <c r="Q11" i="10"/>
  <c r="K11" i="10" s="1"/>
  <c r="L11" i="10" s="1"/>
  <c r="G11" i="10"/>
  <c r="F11" i="10"/>
  <c r="S10" i="10"/>
  <c r="R10" i="10"/>
  <c r="Q10" i="10"/>
  <c r="K10" i="10" s="1"/>
  <c r="L10" i="10" s="1"/>
  <c r="G10" i="10"/>
  <c r="F10" i="10"/>
  <c r="S9" i="10"/>
  <c r="R9" i="10"/>
  <c r="Q9" i="10"/>
  <c r="K9" i="10" s="1"/>
  <c r="L9" i="10" s="1"/>
  <c r="G9" i="10"/>
  <c r="F9" i="10"/>
  <c r="S8" i="10"/>
  <c r="R8" i="10"/>
  <c r="Q8" i="10"/>
  <c r="K8" i="10"/>
  <c r="L8" i="10" s="1"/>
  <c r="G8" i="10"/>
  <c r="F8" i="10"/>
  <c r="S7" i="10"/>
  <c r="R7" i="10"/>
  <c r="Q7" i="10"/>
  <c r="K7" i="10" s="1"/>
  <c r="L7" i="10"/>
  <c r="I7" i="10"/>
  <c r="G7" i="10"/>
  <c r="F7" i="10"/>
  <c r="H7" i="10" s="1"/>
  <c r="S6" i="10"/>
  <c r="R6" i="10"/>
  <c r="Q6" i="10"/>
  <c r="K6" i="10" s="1"/>
  <c r="L6" i="10" s="1"/>
  <c r="G6" i="10"/>
  <c r="F6" i="10"/>
  <c r="S5" i="10"/>
  <c r="R5" i="10"/>
  <c r="Q5" i="10"/>
  <c r="K5" i="10" s="1"/>
  <c r="L5" i="10" s="1"/>
  <c r="G5" i="10"/>
  <c r="I5" i="10" s="1"/>
  <c r="F5" i="10"/>
  <c r="R51" i="9"/>
  <c r="S49" i="9"/>
  <c r="S51" i="9" s="1"/>
  <c r="R49" i="9"/>
  <c r="Q49" i="9"/>
  <c r="K49" i="9" s="1"/>
  <c r="L49" i="9" s="1"/>
  <c r="L51" i="9" s="1"/>
  <c r="G49" i="9"/>
  <c r="S44" i="9"/>
  <c r="R44" i="9"/>
  <c r="Q44" i="9"/>
  <c r="K44" i="9" s="1"/>
  <c r="L44" i="9" s="1"/>
  <c r="G44" i="9"/>
  <c r="F44" i="9"/>
  <c r="S43" i="9"/>
  <c r="R43" i="9"/>
  <c r="Q43" i="9"/>
  <c r="K43" i="9" s="1"/>
  <c r="L43" i="9" s="1"/>
  <c r="G43" i="9"/>
  <c r="F43" i="9"/>
  <c r="S42" i="9"/>
  <c r="R42" i="9"/>
  <c r="Q42" i="9"/>
  <c r="K42" i="9" s="1"/>
  <c r="L42" i="9" s="1"/>
  <c r="G42" i="9"/>
  <c r="F42" i="9"/>
  <c r="S41" i="9"/>
  <c r="R41" i="9"/>
  <c r="Q41" i="9"/>
  <c r="K41" i="9" s="1"/>
  <c r="L41" i="9" s="1"/>
  <c r="G41" i="9"/>
  <c r="F41" i="9"/>
  <c r="S40" i="9"/>
  <c r="R40" i="9"/>
  <c r="Q40" i="9"/>
  <c r="K40" i="9"/>
  <c r="L40" i="9" s="1"/>
  <c r="G40" i="9"/>
  <c r="F40" i="9"/>
  <c r="S39" i="9"/>
  <c r="R39" i="9"/>
  <c r="Q39" i="9"/>
  <c r="K39" i="9" s="1"/>
  <c r="L39" i="9" s="1"/>
  <c r="G39" i="9"/>
  <c r="F39" i="9"/>
  <c r="H39" i="9" s="1"/>
  <c r="S38" i="9"/>
  <c r="R38" i="9"/>
  <c r="Q38" i="9"/>
  <c r="K38" i="9" s="1"/>
  <c r="L38" i="9" s="1"/>
  <c r="G38" i="9"/>
  <c r="F38" i="9"/>
  <c r="S37" i="9"/>
  <c r="R37" i="9"/>
  <c r="Q37" i="9"/>
  <c r="K37" i="9" s="1"/>
  <c r="L37" i="9" s="1"/>
  <c r="G37" i="9"/>
  <c r="I37" i="9" s="1"/>
  <c r="F37" i="9"/>
  <c r="S36" i="9"/>
  <c r="R36" i="9"/>
  <c r="Q36" i="9"/>
  <c r="K36" i="9"/>
  <c r="L36" i="9" s="1"/>
  <c r="G36" i="9"/>
  <c r="F36" i="9"/>
  <c r="H36" i="9" s="1"/>
  <c r="S35" i="9"/>
  <c r="R35" i="9"/>
  <c r="Q35" i="9"/>
  <c r="K35" i="9" s="1"/>
  <c r="L35" i="9" s="1"/>
  <c r="G35" i="9"/>
  <c r="F35" i="9"/>
  <c r="S34" i="9"/>
  <c r="R34" i="9"/>
  <c r="Q34" i="9"/>
  <c r="K34" i="9" s="1"/>
  <c r="L34" i="9" s="1"/>
  <c r="G34" i="9"/>
  <c r="F34" i="9"/>
  <c r="S33" i="9"/>
  <c r="R33" i="9"/>
  <c r="Q33" i="9"/>
  <c r="K33" i="9" s="1"/>
  <c r="L33" i="9" s="1"/>
  <c r="G33" i="9"/>
  <c r="F33" i="9"/>
  <c r="S32" i="9"/>
  <c r="R32" i="9"/>
  <c r="Q32" i="9"/>
  <c r="K32" i="9" s="1"/>
  <c r="L32" i="9"/>
  <c r="G32" i="9"/>
  <c r="I32" i="9" s="1"/>
  <c r="F32" i="9"/>
  <c r="S31" i="9"/>
  <c r="R31" i="9"/>
  <c r="Q31" i="9"/>
  <c r="K31" i="9"/>
  <c r="L31" i="9" s="1"/>
  <c r="G31" i="9"/>
  <c r="F31" i="9"/>
  <c r="S30" i="9"/>
  <c r="R30" i="9"/>
  <c r="Q30" i="9"/>
  <c r="K30" i="9"/>
  <c r="L30" i="9" s="1"/>
  <c r="G30" i="9"/>
  <c r="F30" i="9"/>
  <c r="S29" i="9"/>
  <c r="R29" i="9"/>
  <c r="Q29" i="9"/>
  <c r="K29" i="9" s="1"/>
  <c r="L29" i="9" s="1"/>
  <c r="H29" i="9"/>
  <c r="G29" i="9"/>
  <c r="F29" i="9"/>
  <c r="S28" i="9"/>
  <c r="R28" i="9"/>
  <c r="Q28" i="9"/>
  <c r="K28" i="9" s="1"/>
  <c r="G28" i="9"/>
  <c r="F28" i="9"/>
  <c r="S23" i="9"/>
  <c r="R23" i="9"/>
  <c r="Q23" i="9"/>
  <c r="K23" i="9" s="1"/>
  <c r="L23" i="9" s="1"/>
  <c r="I23" i="9"/>
  <c r="G23" i="9"/>
  <c r="F23" i="9"/>
  <c r="H23" i="9" s="1"/>
  <c r="S22" i="9"/>
  <c r="R22" i="9"/>
  <c r="Q22" i="9"/>
  <c r="K22" i="9"/>
  <c r="F22" i="9" s="1"/>
  <c r="H22" i="9" s="1"/>
  <c r="G22" i="9"/>
  <c r="S21" i="9"/>
  <c r="R21" i="9"/>
  <c r="Q21" i="9"/>
  <c r="K21" i="9" s="1"/>
  <c r="L21" i="9" s="1"/>
  <c r="G21" i="9"/>
  <c r="F21" i="9"/>
  <c r="H21" i="9" s="1"/>
  <c r="S20" i="9"/>
  <c r="R20" i="9"/>
  <c r="Q20" i="9"/>
  <c r="K20" i="9" s="1"/>
  <c r="L20" i="9" s="1"/>
  <c r="G20" i="9"/>
  <c r="I20" i="9" s="1"/>
  <c r="F20" i="9"/>
  <c r="S19" i="9"/>
  <c r="R19" i="9"/>
  <c r="Q19" i="9"/>
  <c r="K19" i="9" s="1"/>
  <c r="L19" i="9" s="1"/>
  <c r="G19" i="9"/>
  <c r="F19" i="9"/>
  <c r="H19" i="9" s="1"/>
  <c r="S18" i="9"/>
  <c r="R18" i="9"/>
  <c r="Q18" i="9"/>
  <c r="K18" i="9" s="1"/>
  <c r="L18" i="9" s="1"/>
  <c r="H18" i="9"/>
  <c r="G18" i="9"/>
  <c r="F18" i="9"/>
  <c r="S17" i="9"/>
  <c r="R17" i="9"/>
  <c r="Q17" i="9"/>
  <c r="K17" i="9" s="1"/>
  <c r="L17" i="9" s="1"/>
  <c r="G17" i="9"/>
  <c r="F17" i="9"/>
  <c r="S16" i="9"/>
  <c r="R16" i="9"/>
  <c r="Q16" i="9"/>
  <c r="K16" i="9" s="1"/>
  <c r="L16" i="9" s="1"/>
  <c r="G16" i="9"/>
  <c r="F16" i="9"/>
  <c r="S15" i="9"/>
  <c r="R15" i="9"/>
  <c r="Q15" i="9"/>
  <c r="K15" i="9" s="1"/>
  <c r="L15" i="9" s="1"/>
  <c r="G15" i="9"/>
  <c r="I15" i="9" s="1"/>
  <c r="F15" i="9"/>
  <c r="S14" i="9"/>
  <c r="R14" i="9"/>
  <c r="Q14" i="9"/>
  <c r="K14" i="9"/>
  <c r="L14" i="9" s="1"/>
  <c r="G14" i="9"/>
  <c r="F14" i="9"/>
  <c r="H14" i="9" s="1"/>
  <c r="S13" i="9"/>
  <c r="R13" i="9"/>
  <c r="Q13" i="9"/>
  <c r="K13" i="9" s="1"/>
  <c r="L13" i="9" s="1"/>
  <c r="G13" i="9"/>
  <c r="F13" i="9"/>
  <c r="H13" i="9" s="1"/>
  <c r="S12" i="9"/>
  <c r="R12" i="9"/>
  <c r="Q12" i="9"/>
  <c r="K12" i="9" s="1"/>
  <c r="L12" i="9" s="1"/>
  <c r="G12" i="9"/>
  <c r="F12" i="9"/>
  <c r="S11" i="9"/>
  <c r="R11" i="9"/>
  <c r="Q11" i="9"/>
  <c r="K11" i="9" s="1"/>
  <c r="L11" i="9" s="1"/>
  <c r="G11" i="9"/>
  <c r="F11" i="9"/>
  <c r="H11" i="9" s="1"/>
  <c r="S10" i="9"/>
  <c r="R10" i="9"/>
  <c r="Q10" i="9"/>
  <c r="K10" i="9" s="1"/>
  <c r="L10" i="9"/>
  <c r="G10" i="9"/>
  <c r="I10" i="9" s="1"/>
  <c r="F10" i="9"/>
  <c r="S9" i="9"/>
  <c r="R9" i="9"/>
  <c r="Q9" i="9"/>
  <c r="K9" i="9" s="1"/>
  <c r="L9" i="9" s="1"/>
  <c r="I9" i="9"/>
  <c r="G9" i="9"/>
  <c r="F9" i="9"/>
  <c r="H9" i="9" s="1"/>
  <c r="S8" i="9"/>
  <c r="R8" i="9"/>
  <c r="Q8" i="9"/>
  <c r="K8" i="9"/>
  <c r="L8" i="9" s="1"/>
  <c r="G8" i="9"/>
  <c r="F8" i="9"/>
  <c r="H8" i="9" s="1"/>
  <c r="S7" i="9"/>
  <c r="R7" i="9"/>
  <c r="Q7" i="9"/>
  <c r="K7" i="9" s="1"/>
  <c r="L7" i="9" s="1"/>
  <c r="G7" i="9"/>
  <c r="I7" i="9" s="1"/>
  <c r="F7" i="9"/>
  <c r="H7" i="9" s="1"/>
  <c r="S6" i="9"/>
  <c r="R6" i="9"/>
  <c r="Q6" i="9"/>
  <c r="K6" i="9" s="1"/>
  <c r="L6" i="9" s="1"/>
  <c r="H6" i="9"/>
  <c r="G6" i="9"/>
  <c r="F6" i="9"/>
  <c r="S5" i="9"/>
  <c r="R5" i="9"/>
  <c r="Q5" i="9"/>
  <c r="K5" i="9" s="1"/>
  <c r="L5" i="9" s="1"/>
  <c r="G5" i="9"/>
  <c r="F5" i="9"/>
  <c r="S51" i="8"/>
  <c r="R51" i="8"/>
  <c r="S49" i="8"/>
  <c r="R49" i="8"/>
  <c r="Q49" i="8"/>
  <c r="K49" i="8" s="1"/>
  <c r="F49" i="8" s="1"/>
  <c r="H49" i="8" s="1"/>
  <c r="G49" i="8"/>
  <c r="I49" i="8" s="1"/>
  <c r="S44" i="8"/>
  <c r="R44" i="8"/>
  <c r="Q44" i="8"/>
  <c r="K44" i="8" s="1"/>
  <c r="L44" i="8" s="1"/>
  <c r="G44" i="8"/>
  <c r="I44" i="8" s="1"/>
  <c r="F44" i="8"/>
  <c r="S43" i="8"/>
  <c r="R43" i="8"/>
  <c r="Q43" i="8"/>
  <c r="K43" i="8"/>
  <c r="L43" i="8" s="1"/>
  <c r="G43" i="8"/>
  <c r="I43" i="8" s="1"/>
  <c r="F43" i="8"/>
  <c r="S42" i="8"/>
  <c r="R42" i="8"/>
  <c r="Q42" i="8"/>
  <c r="K42" i="8" s="1"/>
  <c r="L42" i="8" s="1"/>
  <c r="H42" i="8"/>
  <c r="G42" i="8"/>
  <c r="F42" i="8"/>
  <c r="S41" i="8"/>
  <c r="R41" i="8"/>
  <c r="Q41" i="8"/>
  <c r="K41" i="8"/>
  <c r="L41" i="8" s="1"/>
  <c r="G41" i="8"/>
  <c r="F41" i="8"/>
  <c r="H41" i="8" s="1"/>
  <c r="S40" i="8"/>
  <c r="R40" i="8"/>
  <c r="Q40" i="8"/>
  <c r="K40" i="8" s="1"/>
  <c r="L40" i="8"/>
  <c r="G40" i="8"/>
  <c r="F40" i="8"/>
  <c r="S39" i="8"/>
  <c r="R39" i="8"/>
  <c r="Q39" i="8"/>
  <c r="K39" i="8"/>
  <c r="L39" i="8" s="1"/>
  <c r="G39" i="8"/>
  <c r="I39" i="8" s="1"/>
  <c r="F39" i="8"/>
  <c r="S38" i="8"/>
  <c r="R38" i="8"/>
  <c r="Q38" i="8"/>
  <c r="K38" i="8" s="1"/>
  <c r="L38" i="8" s="1"/>
  <c r="I38" i="8"/>
  <c r="H38" i="8"/>
  <c r="G38" i="8"/>
  <c r="F38" i="8"/>
  <c r="S37" i="8"/>
  <c r="R37" i="8"/>
  <c r="Q37" i="8"/>
  <c r="K37" i="8"/>
  <c r="L37" i="8" s="1"/>
  <c r="G37" i="8"/>
  <c r="F37" i="8"/>
  <c r="S36" i="8"/>
  <c r="R36" i="8"/>
  <c r="Q36" i="8"/>
  <c r="K36" i="8" s="1"/>
  <c r="L36" i="8" s="1"/>
  <c r="I36" i="8"/>
  <c r="G36" i="8"/>
  <c r="F36" i="8"/>
  <c r="H36" i="8" s="1"/>
  <c r="S35" i="8"/>
  <c r="R35" i="8"/>
  <c r="Q35" i="8"/>
  <c r="K35" i="8" s="1"/>
  <c r="L35" i="8" s="1"/>
  <c r="G35" i="8"/>
  <c r="F35" i="8"/>
  <c r="S34" i="8"/>
  <c r="R34" i="8"/>
  <c r="Q34" i="8"/>
  <c r="K34" i="8" s="1"/>
  <c r="L34" i="8" s="1"/>
  <c r="G34" i="8"/>
  <c r="I34" i="8" s="1"/>
  <c r="F34" i="8"/>
  <c r="S33" i="8"/>
  <c r="R33" i="8"/>
  <c r="Q33" i="8"/>
  <c r="K33" i="8"/>
  <c r="L33" i="8" s="1"/>
  <c r="G33" i="8"/>
  <c r="F33" i="8"/>
  <c r="S32" i="8"/>
  <c r="R32" i="8"/>
  <c r="Q32" i="8"/>
  <c r="K32" i="8" s="1"/>
  <c r="L32" i="8"/>
  <c r="G32" i="8"/>
  <c r="F32" i="8"/>
  <c r="S31" i="8"/>
  <c r="R31" i="8"/>
  <c r="Q31" i="8"/>
  <c r="K31" i="8" s="1"/>
  <c r="L31" i="8" s="1"/>
  <c r="G31" i="8"/>
  <c r="F31" i="8"/>
  <c r="S30" i="8"/>
  <c r="R30" i="8"/>
  <c r="Q30" i="8"/>
  <c r="K30" i="8" s="1"/>
  <c r="L30" i="8" s="1"/>
  <c r="G30" i="8"/>
  <c r="F30" i="8"/>
  <c r="S29" i="8"/>
  <c r="R29" i="8"/>
  <c r="Q29" i="8"/>
  <c r="K29" i="8"/>
  <c r="L29" i="8" s="1"/>
  <c r="G29" i="8"/>
  <c r="I29" i="8" s="1"/>
  <c r="F29" i="8"/>
  <c r="S28" i="8"/>
  <c r="R28" i="8"/>
  <c r="Q28" i="8"/>
  <c r="K28" i="8" s="1"/>
  <c r="L28" i="8" s="1"/>
  <c r="I28" i="8"/>
  <c r="H28" i="8"/>
  <c r="G28" i="8"/>
  <c r="F28" i="8"/>
  <c r="S23" i="8"/>
  <c r="R23" i="8"/>
  <c r="Q23" i="8"/>
  <c r="K23" i="8" s="1"/>
  <c r="F23" i="8" s="1"/>
  <c r="I23" i="8" s="1"/>
  <c r="H23" i="8"/>
  <c r="G23" i="8"/>
  <c r="S22" i="8"/>
  <c r="R22" i="8"/>
  <c r="Q22" i="8"/>
  <c r="K22" i="8"/>
  <c r="L22" i="8" s="1"/>
  <c r="G22" i="8"/>
  <c r="S21" i="8"/>
  <c r="R21" i="8"/>
  <c r="Q21" i="8"/>
  <c r="K21" i="8" s="1"/>
  <c r="L21" i="8"/>
  <c r="I21" i="8"/>
  <c r="G21" i="8"/>
  <c r="F21" i="8"/>
  <c r="S20" i="8"/>
  <c r="R20" i="8"/>
  <c r="Q20" i="8"/>
  <c r="K20" i="8" s="1"/>
  <c r="L20" i="8" s="1"/>
  <c r="G20" i="8"/>
  <c r="F20" i="8"/>
  <c r="S19" i="8"/>
  <c r="R19" i="8"/>
  <c r="Q19" i="8"/>
  <c r="K19" i="8" s="1"/>
  <c r="L19" i="8" s="1"/>
  <c r="G19" i="8"/>
  <c r="F19" i="8"/>
  <c r="S18" i="8"/>
  <c r="R18" i="8"/>
  <c r="Q18" i="8"/>
  <c r="K18" i="8"/>
  <c r="L18" i="8" s="1"/>
  <c r="G18" i="8"/>
  <c r="I18" i="8" s="1"/>
  <c r="F18" i="8"/>
  <c r="S17" i="8"/>
  <c r="R17" i="8"/>
  <c r="Q17" i="8"/>
  <c r="K17" i="8" s="1"/>
  <c r="L17" i="8" s="1"/>
  <c r="H17" i="8"/>
  <c r="G17" i="8"/>
  <c r="F17" i="8"/>
  <c r="I17" i="8" s="1"/>
  <c r="S16" i="8"/>
  <c r="R16" i="8"/>
  <c r="Q16" i="8"/>
  <c r="K16" i="8"/>
  <c r="L16" i="8" s="1"/>
  <c r="G16" i="8"/>
  <c r="F16" i="8"/>
  <c r="S15" i="8"/>
  <c r="R15" i="8"/>
  <c r="Q15" i="8"/>
  <c r="K15" i="8" s="1"/>
  <c r="L15" i="8" s="1"/>
  <c r="I15" i="8"/>
  <c r="G15" i="8"/>
  <c r="F15" i="8"/>
  <c r="S14" i="8"/>
  <c r="R14" i="8"/>
  <c r="Q14" i="8"/>
  <c r="K14" i="8" s="1"/>
  <c r="L14" i="8" s="1"/>
  <c r="G14" i="8"/>
  <c r="F14" i="8"/>
  <c r="H14" i="8" s="1"/>
  <c r="S13" i="8"/>
  <c r="R13" i="8"/>
  <c r="Q13" i="8"/>
  <c r="K13" i="8" s="1"/>
  <c r="L13" i="8" s="1"/>
  <c r="I13" i="8"/>
  <c r="H13" i="8"/>
  <c r="G13" i="8"/>
  <c r="F13" i="8"/>
  <c r="S12" i="8"/>
  <c r="R12" i="8"/>
  <c r="Q12" i="8"/>
  <c r="K12" i="8"/>
  <c r="L12" i="8" s="1"/>
  <c r="G12" i="8"/>
  <c r="F12" i="8"/>
  <c r="S11" i="8"/>
  <c r="R11" i="8"/>
  <c r="Q11" i="8"/>
  <c r="K11" i="8" s="1"/>
  <c r="L11" i="8" s="1"/>
  <c r="I11" i="8"/>
  <c r="G11" i="8"/>
  <c r="F11" i="8"/>
  <c r="H11" i="8" s="1"/>
  <c r="S10" i="8"/>
  <c r="R10" i="8"/>
  <c r="Q10" i="8"/>
  <c r="K10" i="8" s="1"/>
  <c r="L10" i="8" s="1"/>
  <c r="G10" i="8"/>
  <c r="F10" i="8"/>
  <c r="S9" i="8"/>
  <c r="R9" i="8"/>
  <c r="Q9" i="8"/>
  <c r="K9" i="8" s="1"/>
  <c r="L9" i="8" s="1"/>
  <c r="G9" i="8"/>
  <c r="F9" i="8"/>
  <c r="S8" i="8"/>
  <c r="R8" i="8"/>
  <c r="Q8" i="8"/>
  <c r="K8" i="8"/>
  <c r="L8" i="8" s="1"/>
  <c r="G8" i="8"/>
  <c r="I8" i="8" s="1"/>
  <c r="F8" i="8"/>
  <c r="S7" i="8"/>
  <c r="R7" i="8"/>
  <c r="Q7" i="8"/>
  <c r="K7" i="8" s="1"/>
  <c r="L7" i="8" s="1"/>
  <c r="H7" i="8"/>
  <c r="G7" i="8"/>
  <c r="F7" i="8"/>
  <c r="S6" i="8"/>
  <c r="R6" i="8"/>
  <c r="Q6" i="8"/>
  <c r="K6" i="8"/>
  <c r="L6" i="8" s="1"/>
  <c r="G6" i="8"/>
  <c r="F6" i="8"/>
  <c r="H6" i="8" s="1"/>
  <c r="S5" i="8"/>
  <c r="R5" i="8"/>
  <c r="Q5" i="8"/>
  <c r="K5" i="8" s="1"/>
  <c r="L5" i="8"/>
  <c r="G5" i="8"/>
  <c r="F5" i="8"/>
  <c r="R51" i="7"/>
  <c r="S49" i="7"/>
  <c r="S51" i="7" s="1"/>
  <c r="R49" i="7"/>
  <c r="Q49" i="7"/>
  <c r="K49" i="7" s="1"/>
  <c r="L49" i="7" s="1"/>
  <c r="L51" i="7" s="1"/>
  <c r="G49" i="7"/>
  <c r="S44" i="7"/>
  <c r="R44" i="7"/>
  <c r="Q44" i="7"/>
  <c r="K44" i="7"/>
  <c r="L44" i="7" s="1"/>
  <c r="G44" i="7"/>
  <c r="F44" i="7"/>
  <c r="H44" i="7" s="1"/>
  <c r="S43" i="7"/>
  <c r="R43" i="7"/>
  <c r="Q43" i="7"/>
  <c r="K43" i="7" s="1"/>
  <c r="L43" i="7" s="1"/>
  <c r="G43" i="7"/>
  <c r="I43" i="7" s="1"/>
  <c r="F43" i="7"/>
  <c r="H43" i="7" s="1"/>
  <c r="S42" i="7"/>
  <c r="R42" i="7"/>
  <c r="Q42" i="7"/>
  <c r="K42" i="7" s="1"/>
  <c r="L42" i="7" s="1"/>
  <c r="H42" i="7"/>
  <c r="G42" i="7"/>
  <c r="F42" i="7"/>
  <c r="S41" i="7"/>
  <c r="R41" i="7"/>
  <c r="Q41" i="7"/>
  <c r="K41" i="7" s="1"/>
  <c r="L41" i="7" s="1"/>
  <c r="G41" i="7"/>
  <c r="F41" i="7"/>
  <c r="S40" i="7"/>
  <c r="R40" i="7"/>
  <c r="Q40" i="7"/>
  <c r="K40" i="7"/>
  <c r="L40" i="7" s="1"/>
  <c r="G40" i="7"/>
  <c r="F40" i="7"/>
  <c r="S39" i="7"/>
  <c r="R39" i="7"/>
  <c r="Q39" i="7"/>
  <c r="K39" i="7" s="1"/>
  <c r="L39" i="7" s="1"/>
  <c r="G39" i="7"/>
  <c r="F39" i="7"/>
  <c r="S38" i="7"/>
  <c r="R38" i="7"/>
  <c r="Q38" i="7"/>
  <c r="K38" i="7"/>
  <c r="L38" i="7" s="1"/>
  <c r="G38" i="7"/>
  <c r="F38" i="7"/>
  <c r="S37" i="7"/>
  <c r="R37" i="7"/>
  <c r="Q37" i="7"/>
  <c r="K37" i="7" s="1"/>
  <c r="L37" i="7" s="1"/>
  <c r="G37" i="7"/>
  <c r="F37" i="7"/>
  <c r="S36" i="7"/>
  <c r="R36" i="7"/>
  <c r="Q36" i="7"/>
  <c r="K36" i="7"/>
  <c r="L36" i="7" s="1"/>
  <c r="H36" i="7"/>
  <c r="G36" i="7"/>
  <c r="F36" i="7"/>
  <c r="S35" i="7"/>
  <c r="R35" i="7"/>
  <c r="Q35" i="7"/>
  <c r="K35" i="7" s="1"/>
  <c r="L35" i="7" s="1"/>
  <c r="I35" i="7"/>
  <c r="G35" i="7"/>
  <c r="F35" i="7"/>
  <c r="H35" i="7" s="1"/>
  <c r="S34" i="7"/>
  <c r="R34" i="7"/>
  <c r="Q34" i="7"/>
  <c r="K34" i="7" s="1"/>
  <c r="L34" i="7" s="1"/>
  <c r="G34" i="7"/>
  <c r="F34" i="7"/>
  <c r="S33" i="7"/>
  <c r="R33" i="7"/>
  <c r="Q33" i="7"/>
  <c r="K33" i="7" s="1"/>
  <c r="L33" i="7" s="1"/>
  <c r="G33" i="7"/>
  <c r="F33" i="7"/>
  <c r="H33" i="7" s="1"/>
  <c r="S32" i="7"/>
  <c r="R32" i="7"/>
  <c r="Q32" i="7"/>
  <c r="K32" i="7" s="1"/>
  <c r="L32" i="7" s="1"/>
  <c r="G32" i="7"/>
  <c r="I32" i="7" s="1"/>
  <c r="F32" i="7"/>
  <c r="S31" i="7"/>
  <c r="R31" i="7"/>
  <c r="Q31" i="7"/>
  <c r="K31" i="7" s="1"/>
  <c r="L31" i="7" s="1"/>
  <c r="G31" i="7"/>
  <c r="F31" i="7"/>
  <c r="H31" i="7" s="1"/>
  <c r="S30" i="7"/>
  <c r="R30" i="7"/>
  <c r="Q30" i="7"/>
  <c r="K30" i="7" s="1"/>
  <c r="L30" i="7" s="1"/>
  <c r="G30" i="7"/>
  <c r="F30" i="7"/>
  <c r="S29" i="7"/>
  <c r="R29" i="7"/>
  <c r="Q29" i="7"/>
  <c r="K29" i="7" s="1"/>
  <c r="L29" i="7" s="1"/>
  <c r="G29" i="7"/>
  <c r="F29" i="7"/>
  <c r="H29" i="7" s="1"/>
  <c r="S28" i="7"/>
  <c r="R28" i="7"/>
  <c r="Q28" i="7"/>
  <c r="K28" i="7" s="1"/>
  <c r="H28" i="7"/>
  <c r="G28" i="7"/>
  <c r="I28" i="7" s="1"/>
  <c r="F28" i="7"/>
  <c r="S23" i="7"/>
  <c r="R23" i="7"/>
  <c r="Q23" i="7"/>
  <c r="L23" i="7"/>
  <c r="K23" i="7"/>
  <c r="G23" i="7"/>
  <c r="S22" i="7"/>
  <c r="R22" i="7"/>
  <c r="Q22" i="7"/>
  <c r="K22" i="7" s="1"/>
  <c r="L22" i="7" s="1"/>
  <c r="G22" i="7"/>
  <c r="S21" i="7"/>
  <c r="R21" i="7"/>
  <c r="Q21" i="7"/>
  <c r="K21" i="7" s="1"/>
  <c r="L21" i="7"/>
  <c r="G21" i="7"/>
  <c r="I21" i="7" s="1"/>
  <c r="F21" i="7"/>
  <c r="S20" i="7"/>
  <c r="R20" i="7"/>
  <c r="Q20" i="7"/>
  <c r="K20" i="7" s="1"/>
  <c r="L20" i="7" s="1"/>
  <c r="I20" i="7"/>
  <c r="J20" i="7" s="1"/>
  <c r="G20" i="7"/>
  <c r="F20" i="7"/>
  <c r="H20" i="7" s="1"/>
  <c r="S19" i="7"/>
  <c r="R19" i="7"/>
  <c r="Q19" i="7"/>
  <c r="K19" i="7"/>
  <c r="L19" i="7" s="1"/>
  <c r="G19" i="7"/>
  <c r="F19" i="7"/>
  <c r="H19" i="7" s="1"/>
  <c r="S18" i="7"/>
  <c r="R18" i="7"/>
  <c r="Q18" i="7"/>
  <c r="K18" i="7" s="1"/>
  <c r="L18" i="7" s="1"/>
  <c r="G18" i="7"/>
  <c r="I18" i="7" s="1"/>
  <c r="F18" i="7"/>
  <c r="H18" i="7" s="1"/>
  <c r="S17" i="7"/>
  <c r="R17" i="7"/>
  <c r="Q17" i="7"/>
  <c r="K17" i="7" s="1"/>
  <c r="L17" i="7" s="1"/>
  <c r="H17" i="7"/>
  <c r="G17" i="7"/>
  <c r="F17" i="7"/>
  <c r="S16" i="7"/>
  <c r="R16" i="7"/>
  <c r="Q16" i="7"/>
  <c r="K16" i="7" s="1"/>
  <c r="L16" i="7" s="1"/>
  <c r="G16" i="7"/>
  <c r="F16" i="7"/>
  <c r="S15" i="7"/>
  <c r="R15" i="7"/>
  <c r="Q15" i="7"/>
  <c r="K15" i="7"/>
  <c r="L15" i="7" s="1"/>
  <c r="G15" i="7"/>
  <c r="F15" i="7"/>
  <c r="S14" i="7"/>
  <c r="R14" i="7"/>
  <c r="Q14" i="7"/>
  <c r="K14" i="7" s="1"/>
  <c r="L14" i="7" s="1"/>
  <c r="G14" i="7"/>
  <c r="F14" i="7"/>
  <c r="S13" i="7"/>
  <c r="R13" i="7"/>
  <c r="Q13" i="7"/>
  <c r="K13" i="7"/>
  <c r="L13" i="7" s="1"/>
  <c r="G13" i="7"/>
  <c r="I13" i="7" s="1"/>
  <c r="F13" i="7"/>
  <c r="S12" i="7"/>
  <c r="R12" i="7"/>
  <c r="Q12" i="7"/>
  <c r="K12" i="7" s="1"/>
  <c r="L12" i="7" s="1"/>
  <c r="G12" i="7"/>
  <c r="F12" i="7"/>
  <c r="S11" i="7"/>
  <c r="R11" i="7"/>
  <c r="Q11" i="7"/>
  <c r="K11" i="7"/>
  <c r="L11" i="7" s="1"/>
  <c r="H11" i="7"/>
  <c r="G11" i="7"/>
  <c r="F11" i="7"/>
  <c r="S10" i="7"/>
  <c r="R10" i="7"/>
  <c r="Q10" i="7"/>
  <c r="K10" i="7" s="1"/>
  <c r="L10" i="7" s="1"/>
  <c r="I10" i="7"/>
  <c r="G10" i="7"/>
  <c r="F10" i="7"/>
  <c r="H10" i="7" s="1"/>
  <c r="S9" i="7"/>
  <c r="R9" i="7"/>
  <c r="Q9" i="7"/>
  <c r="K9" i="7" s="1"/>
  <c r="L9" i="7"/>
  <c r="G9" i="7"/>
  <c r="I9" i="7" s="1"/>
  <c r="F9" i="7"/>
  <c r="S8" i="7"/>
  <c r="R8" i="7"/>
  <c r="Q8" i="7"/>
  <c r="K8" i="7" s="1"/>
  <c r="L8" i="7" s="1"/>
  <c r="G8" i="7"/>
  <c r="F8" i="7"/>
  <c r="H8" i="7" s="1"/>
  <c r="S7" i="7"/>
  <c r="R7" i="7"/>
  <c r="Q7" i="7"/>
  <c r="K7" i="7"/>
  <c r="L7" i="7" s="1"/>
  <c r="G7" i="7"/>
  <c r="I7" i="7" s="1"/>
  <c r="F7" i="7"/>
  <c r="S6" i="7"/>
  <c r="R6" i="7"/>
  <c r="Q6" i="7"/>
  <c r="K6" i="7" s="1"/>
  <c r="L6" i="7" s="1"/>
  <c r="G6" i="7"/>
  <c r="F6" i="7"/>
  <c r="S5" i="7"/>
  <c r="R5" i="7"/>
  <c r="Q5" i="7"/>
  <c r="K5" i="7" s="1"/>
  <c r="L5" i="7" s="1"/>
  <c r="H5" i="7"/>
  <c r="G5" i="7"/>
  <c r="F5" i="7"/>
  <c r="S49" i="6"/>
  <c r="S51" i="6" s="1"/>
  <c r="R49" i="6"/>
  <c r="R51" i="6" s="1"/>
  <c r="Q49" i="6"/>
  <c r="K49" i="6"/>
  <c r="F49" i="6" s="1"/>
  <c r="G49" i="6"/>
  <c r="S44" i="6"/>
  <c r="R44" i="6"/>
  <c r="Q44" i="6"/>
  <c r="K44" i="6"/>
  <c r="L44" i="6" s="1"/>
  <c r="G44" i="6"/>
  <c r="F44" i="6"/>
  <c r="S43" i="6"/>
  <c r="R43" i="6"/>
  <c r="Q43" i="6"/>
  <c r="K43" i="6" s="1"/>
  <c r="L43" i="6"/>
  <c r="I43" i="6"/>
  <c r="G43" i="6"/>
  <c r="H43" i="6" s="1"/>
  <c r="F43" i="6"/>
  <c r="S42" i="6"/>
  <c r="R42" i="6"/>
  <c r="Q42" i="6"/>
  <c r="K42" i="6" s="1"/>
  <c r="L42" i="6" s="1"/>
  <c r="G42" i="6"/>
  <c r="I42" i="6" s="1"/>
  <c r="F42" i="6"/>
  <c r="S41" i="6"/>
  <c r="R41" i="6"/>
  <c r="Q41" i="6"/>
  <c r="K41" i="6" s="1"/>
  <c r="L41" i="6" s="1"/>
  <c r="I41" i="6"/>
  <c r="H41" i="6"/>
  <c r="G41" i="6"/>
  <c r="F41" i="6"/>
  <c r="S40" i="6"/>
  <c r="R40" i="6"/>
  <c r="Q40" i="6"/>
  <c r="K40" i="6"/>
  <c r="L40" i="6" s="1"/>
  <c r="G40" i="6"/>
  <c r="I40" i="6" s="1"/>
  <c r="F40" i="6"/>
  <c r="S39" i="6"/>
  <c r="R39" i="6"/>
  <c r="Q39" i="6"/>
  <c r="K39" i="6" s="1"/>
  <c r="L39" i="6" s="1"/>
  <c r="I39" i="6"/>
  <c r="G39" i="6"/>
  <c r="F39" i="6"/>
  <c r="H39" i="6" s="1"/>
  <c r="S38" i="6"/>
  <c r="R38" i="6"/>
  <c r="Q38" i="6"/>
  <c r="K38" i="6" s="1"/>
  <c r="L38" i="6" s="1"/>
  <c r="G38" i="6"/>
  <c r="F38" i="6"/>
  <c r="S37" i="6"/>
  <c r="R37" i="6"/>
  <c r="Q37" i="6"/>
  <c r="K37" i="6" s="1"/>
  <c r="L37" i="6" s="1"/>
  <c r="G37" i="6"/>
  <c r="I37" i="6" s="1"/>
  <c r="F37" i="6"/>
  <c r="S36" i="6"/>
  <c r="R36" i="6"/>
  <c r="Q36" i="6"/>
  <c r="K36" i="6" s="1"/>
  <c r="L36" i="6" s="1"/>
  <c r="G36" i="6"/>
  <c r="F36" i="6"/>
  <c r="H36" i="6" s="1"/>
  <c r="S35" i="6"/>
  <c r="R35" i="6"/>
  <c r="Q35" i="6"/>
  <c r="K35" i="6" s="1"/>
  <c r="L35" i="6" s="1"/>
  <c r="G35" i="6"/>
  <c r="I35" i="6" s="1"/>
  <c r="F35" i="6"/>
  <c r="H35" i="6" s="1"/>
  <c r="S34" i="6"/>
  <c r="R34" i="6"/>
  <c r="Q34" i="6"/>
  <c r="K34" i="6" s="1"/>
  <c r="L34" i="6" s="1"/>
  <c r="G34" i="6"/>
  <c r="I34" i="6" s="1"/>
  <c r="F34" i="6"/>
  <c r="S33" i="6"/>
  <c r="R33" i="6"/>
  <c r="Q33" i="6"/>
  <c r="K33" i="6" s="1"/>
  <c r="L33" i="6" s="1"/>
  <c r="H33" i="6"/>
  <c r="G33" i="6"/>
  <c r="I33" i="6" s="1"/>
  <c r="F33" i="6"/>
  <c r="S32" i="6"/>
  <c r="R32" i="6"/>
  <c r="Q32" i="6"/>
  <c r="K32" i="6"/>
  <c r="L32" i="6" s="1"/>
  <c r="G32" i="6"/>
  <c r="F32" i="6"/>
  <c r="S31" i="6"/>
  <c r="R31" i="6"/>
  <c r="Q31" i="6"/>
  <c r="K31" i="6" s="1"/>
  <c r="L31" i="6" s="1"/>
  <c r="I31" i="6"/>
  <c r="G31" i="6"/>
  <c r="H31" i="6" s="1"/>
  <c r="F31" i="6"/>
  <c r="S30" i="6"/>
  <c r="R30" i="6"/>
  <c r="Q30" i="6"/>
  <c r="K30" i="6" s="1"/>
  <c r="L30" i="6" s="1"/>
  <c r="G30" i="6"/>
  <c r="I30" i="6" s="1"/>
  <c r="F30" i="6"/>
  <c r="S29" i="6"/>
  <c r="R29" i="6"/>
  <c r="Q29" i="6"/>
  <c r="K29" i="6" s="1"/>
  <c r="L29" i="6" s="1"/>
  <c r="H29" i="6"/>
  <c r="G29" i="6"/>
  <c r="F29" i="6"/>
  <c r="S28" i="6"/>
  <c r="R28" i="6"/>
  <c r="Q28" i="6"/>
  <c r="K28" i="6"/>
  <c r="G28" i="6"/>
  <c r="F28" i="6"/>
  <c r="H28" i="6" s="1"/>
  <c r="S23" i="6"/>
  <c r="R23" i="6"/>
  <c r="Q23" i="6"/>
  <c r="K23" i="6"/>
  <c r="L23" i="6" s="1"/>
  <c r="G23" i="6"/>
  <c r="S22" i="6"/>
  <c r="R22" i="6"/>
  <c r="Q22" i="6"/>
  <c r="K22" i="6" s="1"/>
  <c r="F22" i="6" s="1"/>
  <c r="H22" i="6" s="1"/>
  <c r="G22" i="6"/>
  <c r="S21" i="6"/>
  <c r="R21" i="6"/>
  <c r="Q21" i="6"/>
  <c r="K21" i="6" s="1"/>
  <c r="L21" i="6" s="1"/>
  <c r="G21" i="6"/>
  <c r="I21" i="6" s="1"/>
  <c r="F21" i="6"/>
  <c r="S20" i="6"/>
  <c r="R20" i="6"/>
  <c r="Q20" i="6"/>
  <c r="K20" i="6" s="1"/>
  <c r="L20" i="6" s="1"/>
  <c r="H20" i="6"/>
  <c r="G20" i="6"/>
  <c r="I20" i="6" s="1"/>
  <c r="F20" i="6"/>
  <c r="S19" i="6"/>
  <c r="R19" i="6"/>
  <c r="Q19" i="6"/>
  <c r="K19" i="6"/>
  <c r="L19" i="6" s="1"/>
  <c r="G19" i="6"/>
  <c r="F19" i="6"/>
  <c r="S18" i="6"/>
  <c r="R18" i="6"/>
  <c r="Q18" i="6"/>
  <c r="K18" i="6" s="1"/>
  <c r="L18" i="6" s="1"/>
  <c r="I18" i="6"/>
  <c r="G18" i="6"/>
  <c r="H18" i="6" s="1"/>
  <c r="F18" i="6"/>
  <c r="S17" i="6"/>
  <c r="R17" i="6"/>
  <c r="Q17" i="6"/>
  <c r="K17" i="6" s="1"/>
  <c r="L17" i="6" s="1"/>
  <c r="G17" i="6"/>
  <c r="I17" i="6" s="1"/>
  <c r="F17" i="6"/>
  <c r="S16" i="6"/>
  <c r="R16" i="6"/>
  <c r="Q16" i="6"/>
  <c r="K16" i="6" s="1"/>
  <c r="L16" i="6" s="1"/>
  <c r="H16" i="6"/>
  <c r="G16" i="6"/>
  <c r="F16" i="6"/>
  <c r="S15" i="6"/>
  <c r="R15" i="6"/>
  <c r="Q15" i="6"/>
  <c r="K15" i="6"/>
  <c r="L15" i="6" s="1"/>
  <c r="G15" i="6"/>
  <c r="F15" i="6"/>
  <c r="H15" i="6" s="1"/>
  <c r="S14" i="6"/>
  <c r="R14" i="6"/>
  <c r="Q14" i="6"/>
  <c r="K14" i="6" s="1"/>
  <c r="L14" i="6"/>
  <c r="G14" i="6"/>
  <c r="I14" i="6" s="1"/>
  <c r="F14" i="6"/>
  <c r="S13" i="6"/>
  <c r="R13" i="6"/>
  <c r="Q13" i="6"/>
  <c r="K13" i="6"/>
  <c r="L13" i="6" s="1"/>
  <c r="G13" i="6"/>
  <c r="I13" i="6" s="1"/>
  <c r="F13" i="6"/>
  <c r="S12" i="6"/>
  <c r="R12" i="6"/>
  <c r="Q12" i="6"/>
  <c r="K12" i="6" s="1"/>
  <c r="L12" i="6" s="1"/>
  <c r="G12" i="6"/>
  <c r="F12" i="6"/>
  <c r="I12" i="6" s="1"/>
  <c r="S11" i="6"/>
  <c r="R11" i="6"/>
  <c r="Q11" i="6"/>
  <c r="K11" i="6"/>
  <c r="L11" i="6" s="1"/>
  <c r="G11" i="6"/>
  <c r="F11" i="6"/>
  <c r="S10" i="6"/>
  <c r="R10" i="6"/>
  <c r="Q10" i="6"/>
  <c r="K10" i="6" s="1"/>
  <c r="L10" i="6" s="1"/>
  <c r="G10" i="6"/>
  <c r="I10" i="6" s="1"/>
  <c r="F10" i="6"/>
  <c r="H10" i="6" s="1"/>
  <c r="S9" i="6"/>
  <c r="R9" i="6"/>
  <c r="Q9" i="6"/>
  <c r="K9" i="6" s="1"/>
  <c r="L9" i="6" s="1"/>
  <c r="G9" i="6"/>
  <c r="I9" i="6" s="1"/>
  <c r="F9" i="6"/>
  <c r="S8" i="6"/>
  <c r="R8" i="6"/>
  <c r="Q8" i="6"/>
  <c r="K8" i="6" s="1"/>
  <c r="L8" i="6" s="1"/>
  <c r="H8" i="6"/>
  <c r="G8" i="6"/>
  <c r="I8" i="6" s="1"/>
  <c r="F8" i="6"/>
  <c r="S7" i="6"/>
  <c r="R7" i="6"/>
  <c r="Q7" i="6"/>
  <c r="K7" i="6"/>
  <c r="L7" i="6" s="1"/>
  <c r="G7" i="6"/>
  <c r="F7" i="6"/>
  <c r="S6" i="6"/>
  <c r="R6" i="6"/>
  <c r="Q6" i="6"/>
  <c r="K6" i="6" s="1"/>
  <c r="L6" i="6"/>
  <c r="G6" i="6"/>
  <c r="I6" i="6" s="1"/>
  <c r="F6" i="6"/>
  <c r="S5" i="6"/>
  <c r="R5" i="6"/>
  <c r="Q5" i="6"/>
  <c r="K5" i="6" s="1"/>
  <c r="G5" i="6"/>
  <c r="F5" i="6"/>
  <c r="S51" i="5"/>
  <c r="T51" i="5" s="1"/>
  <c r="S49" i="5"/>
  <c r="R49" i="5"/>
  <c r="R51" i="5" s="1"/>
  <c r="Q49" i="5"/>
  <c r="K49" i="5" s="1"/>
  <c r="K51" i="5" s="1"/>
  <c r="G49" i="5"/>
  <c r="S44" i="5"/>
  <c r="R44" i="5"/>
  <c r="Q44" i="5"/>
  <c r="K44" i="5" s="1"/>
  <c r="L44" i="5" s="1"/>
  <c r="G44" i="5"/>
  <c r="F44" i="5"/>
  <c r="H44" i="5" s="1"/>
  <c r="S43" i="5"/>
  <c r="R43" i="5"/>
  <c r="Q43" i="5"/>
  <c r="L43" i="5"/>
  <c r="K43" i="5"/>
  <c r="G43" i="5"/>
  <c r="I43" i="5" s="1"/>
  <c r="F43" i="5"/>
  <c r="S42" i="5"/>
  <c r="R42" i="5"/>
  <c r="Q42" i="5"/>
  <c r="K42" i="5" s="1"/>
  <c r="L42" i="5" s="1"/>
  <c r="G42" i="5"/>
  <c r="F42" i="5"/>
  <c r="H42" i="5" s="1"/>
  <c r="S41" i="5"/>
  <c r="R41" i="5"/>
  <c r="Q41" i="5"/>
  <c r="L41" i="5"/>
  <c r="K41" i="5"/>
  <c r="G41" i="5"/>
  <c r="F41" i="5"/>
  <c r="S40" i="5"/>
  <c r="R40" i="5"/>
  <c r="Q40" i="5"/>
  <c r="K40" i="5" s="1"/>
  <c r="L40" i="5" s="1"/>
  <c r="G40" i="5"/>
  <c r="F40" i="5"/>
  <c r="H40" i="5" s="1"/>
  <c r="S39" i="5"/>
  <c r="R39" i="5"/>
  <c r="Q39" i="5"/>
  <c r="K39" i="5" s="1"/>
  <c r="L39" i="5" s="1"/>
  <c r="G39" i="5"/>
  <c r="F39" i="5"/>
  <c r="H39" i="5" s="1"/>
  <c r="S38" i="5"/>
  <c r="R38" i="5"/>
  <c r="Q38" i="5"/>
  <c r="K38" i="5" s="1"/>
  <c r="L38" i="5" s="1"/>
  <c r="G38" i="5"/>
  <c r="F38" i="5"/>
  <c r="H38" i="5" s="1"/>
  <c r="S37" i="5"/>
  <c r="R37" i="5"/>
  <c r="Q37" i="5"/>
  <c r="L37" i="5"/>
  <c r="K37" i="5"/>
  <c r="H37" i="5"/>
  <c r="G37" i="5"/>
  <c r="F37" i="5"/>
  <c r="S36" i="5"/>
  <c r="R36" i="5"/>
  <c r="Q36" i="5"/>
  <c r="K36" i="5" s="1"/>
  <c r="L36" i="5" s="1"/>
  <c r="G36" i="5"/>
  <c r="F36" i="5"/>
  <c r="S35" i="5"/>
  <c r="R35" i="5"/>
  <c r="Q35" i="5"/>
  <c r="K35" i="5"/>
  <c r="L35" i="5" s="1"/>
  <c r="G35" i="5"/>
  <c r="F35" i="5"/>
  <c r="S34" i="5"/>
  <c r="R34" i="5"/>
  <c r="Q34" i="5"/>
  <c r="K34" i="5" s="1"/>
  <c r="L34" i="5" s="1"/>
  <c r="G34" i="5"/>
  <c r="F34" i="5"/>
  <c r="S33" i="5"/>
  <c r="R33" i="5"/>
  <c r="Q33" i="5"/>
  <c r="K33" i="5"/>
  <c r="L33" i="5" s="1"/>
  <c r="G33" i="5"/>
  <c r="I33" i="5" s="1"/>
  <c r="F33" i="5"/>
  <c r="S32" i="5"/>
  <c r="R32" i="5"/>
  <c r="Q32" i="5"/>
  <c r="K32" i="5" s="1"/>
  <c r="L32" i="5" s="1"/>
  <c r="I32" i="5"/>
  <c r="G32" i="5"/>
  <c r="F32" i="5"/>
  <c r="H32" i="5" s="1"/>
  <c r="S31" i="5"/>
  <c r="R31" i="5"/>
  <c r="Q31" i="5"/>
  <c r="K31" i="5"/>
  <c r="L31" i="5" s="1"/>
  <c r="G31" i="5"/>
  <c r="F31" i="5"/>
  <c r="H31" i="5" s="1"/>
  <c r="S30" i="5"/>
  <c r="R30" i="5"/>
  <c r="Q30" i="5"/>
  <c r="K30" i="5" s="1"/>
  <c r="L30" i="5" s="1"/>
  <c r="G30" i="5"/>
  <c r="I30" i="5" s="1"/>
  <c r="F30" i="5"/>
  <c r="S29" i="5"/>
  <c r="R29" i="5"/>
  <c r="Q29" i="5"/>
  <c r="K29" i="5" s="1"/>
  <c r="L29" i="5" s="1"/>
  <c r="H29" i="5"/>
  <c r="G29" i="5"/>
  <c r="F29" i="5"/>
  <c r="S28" i="5"/>
  <c r="R28" i="5"/>
  <c r="R46" i="5" s="1"/>
  <c r="Q28" i="5"/>
  <c r="K28" i="5" s="1"/>
  <c r="L28" i="5" s="1"/>
  <c r="G28" i="5"/>
  <c r="F28" i="5"/>
  <c r="S23" i="5"/>
  <c r="R23" i="5"/>
  <c r="Q23" i="5"/>
  <c r="K23" i="5" s="1"/>
  <c r="L23" i="5" s="1"/>
  <c r="G23" i="5"/>
  <c r="S22" i="5"/>
  <c r="R22" i="5"/>
  <c r="Q22" i="5"/>
  <c r="K22" i="5"/>
  <c r="F22" i="5" s="1"/>
  <c r="G22" i="5"/>
  <c r="S21" i="5"/>
  <c r="R21" i="5"/>
  <c r="Q21" i="5"/>
  <c r="K21" i="5" s="1"/>
  <c r="L21" i="5" s="1"/>
  <c r="G21" i="5"/>
  <c r="F21" i="5"/>
  <c r="H21" i="5" s="1"/>
  <c r="S20" i="5"/>
  <c r="R20" i="5"/>
  <c r="Q20" i="5"/>
  <c r="L20" i="5"/>
  <c r="K20" i="5"/>
  <c r="G20" i="5"/>
  <c r="I20" i="5" s="1"/>
  <c r="F20" i="5"/>
  <c r="S19" i="5"/>
  <c r="R19" i="5"/>
  <c r="Q19" i="5"/>
  <c r="K19" i="5" s="1"/>
  <c r="L19" i="5" s="1"/>
  <c r="G19" i="5"/>
  <c r="F19" i="5"/>
  <c r="H19" i="5" s="1"/>
  <c r="S18" i="5"/>
  <c r="R18" i="5"/>
  <c r="Q18" i="5"/>
  <c r="L18" i="5"/>
  <c r="K18" i="5"/>
  <c r="H18" i="5"/>
  <c r="G18" i="5"/>
  <c r="F18" i="5"/>
  <c r="S17" i="5"/>
  <c r="R17" i="5"/>
  <c r="Q17" i="5"/>
  <c r="K17" i="5" s="1"/>
  <c r="L17" i="5" s="1"/>
  <c r="G17" i="5"/>
  <c r="I17" i="5" s="1"/>
  <c r="F17" i="5"/>
  <c r="S16" i="5"/>
  <c r="R16" i="5"/>
  <c r="Q16" i="5"/>
  <c r="K16" i="5" s="1"/>
  <c r="L16" i="5" s="1"/>
  <c r="G16" i="5"/>
  <c r="F16" i="5"/>
  <c r="H16" i="5" s="1"/>
  <c r="S15" i="5"/>
  <c r="R15" i="5"/>
  <c r="Q15" i="5"/>
  <c r="K15" i="5" s="1"/>
  <c r="L15" i="5" s="1"/>
  <c r="G15" i="5"/>
  <c r="F15" i="5"/>
  <c r="H15" i="5" s="1"/>
  <c r="S14" i="5"/>
  <c r="R14" i="5"/>
  <c r="Q14" i="5"/>
  <c r="K14" i="5" s="1"/>
  <c r="L14" i="5" s="1"/>
  <c r="H14" i="5"/>
  <c r="G14" i="5"/>
  <c r="F14" i="5"/>
  <c r="S13" i="5"/>
  <c r="R13" i="5"/>
  <c r="Q13" i="5"/>
  <c r="K13" i="5" s="1"/>
  <c r="L13" i="5" s="1"/>
  <c r="G13" i="5"/>
  <c r="F13" i="5"/>
  <c r="S12" i="5"/>
  <c r="R12" i="5"/>
  <c r="Q12" i="5"/>
  <c r="K12" i="5"/>
  <c r="L12" i="5" s="1"/>
  <c r="G12" i="5"/>
  <c r="F12" i="5"/>
  <c r="S11" i="5"/>
  <c r="R11" i="5"/>
  <c r="Q11" i="5"/>
  <c r="K11" i="5" s="1"/>
  <c r="L11" i="5" s="1"/>
  <c r="G11" i="5"/>
  <c r="F11" i="5"/>
  <c r="S10" i="5"/>
  <c r="R10" i="5"/>
  <c r="Q10" i="5"/>
  <c r="K10" i="5"/>
  <c r="L10" i="5" s="1"/>
  <c r="G10" i="5"/>
  <c r="I10" i="5" s="1"/>
  <c r="F10" i="5"/>
  <c r="S9" i="5"/>
  <c r="R9" i="5"/>
  <c r="Q9" i="5"/>
  <c r="K9" i="5" s="1"/>
  <c r="L9" i="5" s="1"/>
  <c r="I9" i="5"/>
  <c r="G9" i="5"/>
  <c r="F9" i="5"/>
  <c r="H9" i="5" s="1"/>
  <c r="S8" i="5"/>
  <c r="R8" i="5"/>
  <c r="Q8" i="5"/>
  <c r="K8" i="5"/>
  <c r="G8" i="5"/>
  <c r="I8" i="5" s="1"/>
  <c r="F8" i="5"/>
  <c r="S7" i="5"/>
  <c r="R7" i="5"/>
  <c r="Q7" i="5"/>
  <c r="K7" i="5" s="1"/>
  <c r="L7" i="5" s="1"/>
  <c r="G7" i="5"/>
  <c r="I7" i="5" s="1"/>
  <c r="F7" i="5"/>
  <c r="S6" i="5"/>
  <c r="R6" i="5"/>
  <c r="Q6" i="5"/>
  <c r="K6" i="5" s="1"/>
  <c r="L6" i="5" s="1"/>
  <c r="G6" i="5"/>
  <c r="I6" i="5" s="1"/>
  <c r="F6" i="5"/>
  <c r="H6" i="5" s="1"/>
  <c r="S5" i="5"/>
  <c r="R5" i="5"/>
  <c r="Q5" i="5"/>
  <c r="K5" i="5" s="1"/>
  <c r="L5" i="5" s="1"/>
  <c r="G5" i="5"/>
  <c r="F5" i="5"/>
  <c r="H5" i="5" s="1"/>
  <c r="R50" i="4"/>
  <c r="S48" i="4"/>
  <c r="S50" i="4" s="1"/>
  <c r="T50" i="4" s="1"/>
  <c r="R48" i="4"/>
  <c r="Q48" i="4"/>
  <c r="K48" i="4" s="1"/>
  <c r="G48" i="4"/>
  <c r="S43" i="4"/>
  <c r="R43" i="4"/>
  <c r="Q43" i="4"/>
  <c r="K43" i="4" s="1"/>
  <c r="L43" i="4" s="1"/>
  <c r="I43" i="4"/>
  <c r="G43" i="4"/>
  <c r="F43" i="4"/>
  <c r="H43" i="4" s="1"/>
  <c r="S42" i="4"/>
  <c r="R42" i="4"/>
  <c r="Q42" i="4"/>
  <c r="K42" i="4" s="1"/>
  <c r="L42" i="4" s="1"/>
  <c r="G42" i="4"/>
  <c r="I42" i="4" s="1"/>
  <c r="F42" i="4"/>
  <c r="S41" i="4"/>
  <c r="R41" i="4"/>
  <c r="Q41" i="4"/>
  <c r="K41" i="4" s="1"/>
  <c r="L41" i="4" s="1"/>
  <c r="H41" i="4"/>
  <c r="G41" i="4"/>
  <c r="I41" i="4" s="1"/>
  <c r="F41" i="4"/>
  <c r="S40" i="4"/>
  <c r="R40" i="4"/>
  <c r="Q40" i="4"/>
  <c r="K40" i="4"/>
  <c r="L40" i="4" s="1"/>
  <c r="G40" i="4"/>
  <c r="F40" i="4"/>
  <c r="H40" i="4" s="1"/>
  <c r="S39" i="4"/>
  <c r="R39" i="4"/>
  <c r="Q39" i="4"/>
  <c r="K39" i="4" s="1"/>
  <c r="L39" i="4"/>
  <c r="G39" i="4"/>
  <c r="F39" i="4"/>
  <c r="S38" i="4"/>
  <c r="R38" i="4"/>
  <c r="Q38" i="4"/>
  <c r="K38" i="4"/>
  <c r="L38" i="4" s="1"/>
  <c r="G38" i="4"/>
  <c r="F38" i="4"/>
  <c r="S37" i="4"/>
  <c r="R37" i="4"/>
  <c r="Q37" i="4"/>
  <c r="K37" i="4" s="1"/>
  <c r="L37" i="4" s="1"/>
  <c r="G37" i="4"/>
  <c r="I37" i="4" s="1"/>
  <c r="F37" i="4"/>
  <c r="H37" i="4" s="1"/>
  <c r="S36" i="4"/>
  <c r="R36" i="4"/>
  <c r="Q36" i="4"/>
  <c r="K36" i="4" s="1"/>
  <c r="L36" i="4" s="1"/>
  <c r="G36" i="4"/>
  <c r="I36" i="4" s="1"/>
  <c r="F36" i="4"/>
  <c r="S35" i="4"/>
  <c r="R35" i="4"/>
  <c r="Q35" i="4"/>
  <c r="K35" i="4" s="1"/>
  <c r="L35" i="4" s="1"/>
  <c r="H35" i="4"/>
  <c r="G35" i="4"/>
  <c r="I35" i="4" s="1"/>
  <c r="F35" i="4"/>
  <c r="S34" i="4"/>
  <c r="R34" i="4"/>
  <c r="Q34" i="4"/>
  <c r="K34" i="4"/>
  <c r="L34" i="4" s="1"/>
  <c r="G34" i="4"/>
  <c r="F34" i="4"/>
  <c r="S33" i="4"/>
  <c r="R33" i="4"/>
  <c r="Q33" i="4"/>
  <c r="K33" i="4" s="1"/>
  <c r="L33" i="4" s="1"/>
  <c r="I33" i="4"/>
  <c r="G33" i="4"/>
  <c r="F33" i="4"/>
  <c r="S32" i="4"/>
  <c r="R32" i="4"/>
  <c r="Q32" i="4"/>
  <c r="K32" i="4" s="1"/>
  <c r="L32" i="4" s="1"/>
  <c r="G32" i="4"/>
  <c r="F32" i="4"/>
  <c r="S31" i="4"/>
  <c r="R31" i="4"/>
  <c r="Q31" i="4"/>
  <c r="K31" i="4" s="1"/>
  <c r="L31" i="4" s="1"/>
  <c r="I31" i="4"/>
  <c r="G31" i="4"/>
  <c r="H31" i="4" s="1"/>
  <c r="F31" i="4"/>
  <c r="S30" i="4"/>
  <c r="R30" i="4"/>
  <c r="Q30" i="4"/>
  <c r="K30" i="4" s="1"/>
  <c r="L30" i="4" s="1"/>
  <c r="G30" i="4"/>
  <c r="I30" i="4" s="1"/>
  <c r="F30" i="4"/>
  <c r="S29" i="4"/>
  <c r="R29" i="4"/>
  <c r="Q29" i="4"/>
  <c r="K29" i="4" s="1"/>
  <c r="L29" i="4" s="1"/>
  <c r="G29" i="4"/>
  <c r="F29" i="4"/>
  <c r="I29" i="4" s="1"/>
  <c r="S28" i="4"/>
  <c r="R28" i="4"/>
  <c r="Q28" i="4"/>
  <c r="K28" i="4"/>
  <c r="L28" i="4" s="1"/>
  <c r="G28" i="4"/>
  <c r="F28" i="4"/>
  <c r="S27" i="4"/>
  <c r="R27" i="4"/>
  <c r="Q27" i="4"/>
  <c r="K27" i="4" s="1"/>
  <c r="L27" i="4" s="1"/>
  <c r="G27" i="4"/>
  <c r="I27" i="4" s="1"/>
  <c r="F27" i="4"/>
  <c r="H27" i="4" s="1"/>
  <c r="L23" i="4"/>
  <c r="K23" i="4"/>
  <c r="G23" i="4"/>
  <c r="F23" i="4"/>
  <c r="L22" i="4"/>
  <c r="K22" i="4"/>
  <c r="I22" i="4"/>
  <c r="G22" i="4"/>
  <c r="H22" i="4" s="1"/>
  <c r="F22" i="4"/>
  <c r="S21" i="4"/>
  <c r="R21" i="4"/>
  <c r="Q21" i="4"/>
  <c r="K21" i="4" s="1"/>
  <c r="L21" i="4" s="1"/>
  <c r="G21" i="4"/>
  <c r="I21" i="4" s="1"/>
  <c r="F21" i="4"/>
  <c r="S20" i="4"/>
  <c r="R20" i="4"/>
  <c r="Q20" i="4"/>
  <c r="K20" i="4" s="1"/>
  <c r="L20" i="4" s="1"/>
  <c r="G20" i="4"/>
  <c r="F20" i="4"/>
  <c r="S19" i="4"/>
  <c r="R19" i="4"/>
  <c r="Q19" i="4"/>
  <c r="K19" i="4"/>
  <c r="L19" i="4" s="1"/>
  <c r="G19" i="4"/>
  <c r="F19" i="4"/>
  <c r="H19" i="4" s="1"/>
  <c r="S18" i="4"/>
  <c r="R18" i="4"/>
  <c r="Q18" i="4"/>
  <c r="K18" i="4" s="1"/>
  <c r="L18" i="4"/>
  <c r="H18" i="4"/>
  <c r="G18" i="4"/>
  <c r="I18" i="4" s="1"/>
  <c r="F18" i="4"/>
  <c r="S17" i="4"/>
  <c r="R17" i="4"/>
  <c r="Q17" i="4"/>
  <c r="K17" i="4"/>
  <c r="L17" i="4" s="1"/>
  <c r="G17" i="4"/>
  <c r="F17" i="4"/>
  <c r="S16" i="4"/>
  <c r="R16" i="4"/>
  <c r="Q16" i="4"/>
  <c r="K16" i="4" s="1"/>
  <c r="L16" i="4" s="1"/>
  <c r="I16" i="4"/>
  <c r="G16" i="4"/>
  <c r="F16" i="4"/>
  <c r="H16" i="4" s="1"/>
  <c r="S15" i="4"/>
  <c r="R15" i="4"/>
  <c r="Q15" i="4"/>
  <c r="K15" i="4" s="1"/>
  <c r="L15" i="4" s="1"/>
  <c r="G15" i="4"/>
  <c r="I15" i="4" s="1"/>
  <c r="F15" i="4"/>
  <c r="S14" i="4"/>
  <c r="R14" i="4"/>
  <c r="Q14" i="4"/>
  <c r="K14" i="4" s="1"/>
  <c r="L14" i="4" s="1"/>
  <c r="H14" i="4"/>
  <c r="G14" i="4"/>
  <c r="I14" i="4" s="1"/>
  <c r="F14" i="4"/>
  <c r="S13" i="4"/>
  <c r="R13" i="4"/>
  <c r="Q13" i="4"/>
  <c r="K13" i="4"/>
  <c r="L13" i="4" s="1"/>
  <c r="G13" i="4"/>
  <c r="F13" i="4"/>
  <c r="S12" i="4"/>
  <c r="R12" i="4"/>
  <c r="Q12" i="4"/>
  <c r="K12" i="4" s="1"/>
  <c r="L12" i="4" s="1"/>
  <c r="I12" i="4"/>
  <c r="G12" i="4"/>
  <c r="H12" i="4" s="1"/>
  <c r="F12" i="4"/>
  <c r="S11" i="4"/>
  <c r="R11" i="4"/>
  <c r="Q11" i="4"/>
  <c r="K11" i="4" s="1"/>
  <c r="L11" i="4" s="1"/>
  <c r="G11" i="4"/>
  <c r="F11" i="4"/>
  <c r="S10" i="4"/>
  <c r="R10" i="4"/>
  <c r="Q10" i="4"/>
  <c r="K10" i="4" s="1"/>
  <c r="L10" i="4" s="1"/>
  <c r="G10" i="4"/>
  <c r="I10" i="4" s="1"/>
  <c r="F10" i="4"/>
  <c r="H10" i="4" s="1"/>
  <c r="S9" i="4"/>
  <c r="R9" i="4"/>
  <c r="Q9" i="4"/>
  <c r="K9" i="4" s="1"/>
  <c r="L9" i="4" s="1"/>
  <c r="G9" i="4"/>
  <c r="I9" i="4" s="1"/>
  <c r="F9" i="4"/>
  <c r="S8" i="4"/>
  <c r="R8" i="4"/>
  <c r="Q8" i="4"/>
  <c r="K8" i="4" s="1"/>
  <c r="L8" i="4" s="1"/>
  <c r="H8" i="4"/>
  <c r="G8" i="4"/>
  <c r="I8" i="4" s="1"/>
  <c r="F8" i="4"/>
  <c r="S7" i="4"/>
  <c r="R7" i="4"/>
  <c r="Q7" i="4"/>
  <c r="K7" i="4"/>
  <c r="L7" i="4" s="1"/>
  <c r="G7" i="4"/>
  <c r="F7" i="4"/>
  <c r="S6" i="4"/>
  <c r="R6" i="4"/>
  <c r="Q6" i="4"/>
  <c r="K6" i="4" s="1"/>
  <c r="L6" i="4" s="1"/>
  <c r="I6" i="4"/>
  <c r="G6" i="4"/>
  <c r="F6" i="4"/>
  <c r="H6" i="4" s="1"/>
  <c r="S5" i="4"/>
  <c r="R5" i="4"/>
  <c r="Q5" i="4"/>
  <c r="K5" i="4" s="1"/>
  <c r="L5" i="4" s="1"/>
  <c r="G5" i="4"/>
  <c r="I5" i="4" s="1"/>
  <c r="F5" i="4"/>
  <c r="T53" i="3"/>
  <c r="U52" i="3"/>
  <c r="O46" i="3"/>
  <c r="K46" i="3"/>
  <c r="Z46" i="3" s="1"/>
  <c r="J46" i="3"/>
  <c r="Y46" i="3" s="1"/>
  <c r="I46" i="3"/>
  <c r="X46" i="3" s="1"/>
  <c r="H46" i="3"/>
  <c r="W46" i="3" s="1"/>
  <c r="G46" i="3"/>
  <c r="V46" i="3" s="1"/>
  <c r="F46" i="3"/>
  <c r="U46" i="3" s="1"/>
  <c r="E46" i="3"/>
  <c r="T46" i="3" s="1"/>
  <c r="R45" i="3"/>
  <c r="O45" i="3"/>
  <c r="N45" i="3"/>
  <c r="M45" i="3"/>
  <c r="L45" i="3"/>
  <c r="K45" i="3"/>
  <c r="J45" i="3"/>
  <c r="I45" i="3"/>
  <c r="H45" i="3"/>
  <c r="G45" i="3"/>
  <c r="F45" i="3"/>
  <c r="E45" i="3"/>
  <c r="O41" i="3"/>
  <c r="K41" i="3"/>
  <c r="Z41" i="3" s="1"/>
  <c r="J41" i="3"/>
  <c r="Y41" i="3" s="1"/>
  <c r="I41" i="3"/>
  <c r="X41" i="3" s="1"/>
  <c r="H41" i="3"/>
  <c r="W41" i="3" s="1"/>
  <c r="G41" i="3"/>
  <c r="V41" i="3" s="1"/>
  <c r="F41" i="3"/>
  <c r="U41" i="3" s="1"/>
  <c r="E41" i="3"/>
  <c r="T41" i="3" s="1"/>
  <c r="O40" i="3"/>
  <c r="K40" i="3"/>
  <c r="Z40" i="3" s="1"/>
  <c r="J40" i="3"/>
  <c r="Y40" i="3" s="1"/>
  <c r="I40" i="3"/>
  <c r="X40" i="3" s="1"/>
  <c r="H40" i="3"/>
  <c r="W40" i="3" s="1"/>
  <c r="G40" i="3"/>
  <c r="V40" i="3" s="1"/>
  <c r="F40" i="3"/>
  <c r="U40" i="3" s="1"/>
  <c r="E40" i="3"/>
  <c r="O39" i="3"/>
  <c r="K39" i="3"/>
  <c r="Z39" i="3" s="1"/>
  <c r="J39" i="3"/>
  <c r="Y39" i="3" s="1"/>
  <c r="I39" i="3"/>
  <c r="X39" i="3" s="1"/>
  <c r="H39" i="3"/>
  <c r="W39" i="3" s="1"/>
  <c r="G39" i="3"/>
  <c r="V39" i="3" s="1"/>
  <c r="F39" i="3"/>
  <c r="U39" i="3" s="1"/>
  <c r="E39" i="3"/>
  <c r="T39" i="3" s="1"/>
  <c r="O38" i="3"/>
  <c r="K38" i="3"/>
  <c r="Z38" i="3" s="1"/>
  <c r="J38" i="3"/>
  <c r="Y38" i="3" s="1"/>
  <c r="I38" i="3"/>
  <c r="X38" i="3" s="1"/>
  <c r="H38" i="3"/>
  <c r="W38" i="3" s="1"/>
  <c r="G38" i="3"/>
  <c r="V38" i="3" s="1"/>
  <c r="F38" i="3"/>
  <c r="U38" i="3" s="1"/>
  <c r="E38" i="3"/>
  <c r="T38" i="3" s="1"/>
  <c r="X37" i="3"/>
  <c r="O37" i="3"/>
  <c r="K37" i="3"/>
  <c r="Z37" i="3" s="1"/>
  <c r="J37" i="3"/>
  <c r="Y37" i="3" s="1"/>
  <c r="I37" i="3"/>
  <c r="H37" i="3"/>
  <c r="W37" i="3" s="1"/>
  <c r="G37" i="3"/>
  <c r="V37" i="3" s="1"/>
  <c r="F37" i="3"/>
  <c r="U37" i="3" s="1"/>
  <c r="E37" i="3"/>
  <c r="T37" i="3" s="1"/>
  <c r="O36" i="3"/>
  <c r="K36" i="3"/>
  <c r="Z36" i="3" s="1"/>
  <c r="J36" i="3"/>
  <c r="Y36" i="3" s="1"/>
  <c r="I36" i="3"/>
  <c r="X36" i="3" s="1"/>
  <c r="H36" i="3"/>
  <c r="W36" i="3" s="1"/>
  <c r="G36" i="3"/>
  <c r="V36" i="3" s="1"/>
  <c r="F36" i="3"/>
  <c r="U36" i="3" s="1"/>
  <c r="E36" i="3"/>
  <c r="T36" i="3" s="1"/>
  <c r="O35" i="3"/>
  <c r="K35" i="3"/>
  <c r="Z35" i="3" s="1"/>
  <c r="J35" i="3"/>
  <c r="Y35" i="3" s="1"/>
  <c r="I35" i="3"/>
  <c r="X35" i="3" s="1"/>
  <c r="H35" i="3"/>
  <c r="W35" i="3" s="1"/>
  <c r="G35" i="3"/>
  <c r="V35" i="3" s="1"/>
  <c r="F35" i="3"/>
  <c r="U35" i="3" s="1"/>
  <c r="E35" i="3"/>
  <c r="T35" i="3" s="1"/>
  <c r="O34" i="3"/>
  <c r="K34" i="3"/>
  <c r="Z34" i="3" s="1"/>
  <c r="J34" i="3"/>
  <c r="Y34" i="3" s="1"/>
  <c r="I34" i="3"/>
  <c r="X34" i="3" s="1"/>
  <c r="H34" i="3"/>
  <c r="W34" i="3" s="1"/>
  <c r="G34" i="3"/>
  <c r="V34" i="3" s="1"/>
  <c r="F34" i="3"/>
  <c r="U34" i="3" s="1"/>
  <c r="E34" i="3"/>
  <c r="T34" i="3" s="1"/>
  <c r="O33" i="3"/>
  <c r="K33" i="3"/>
  <c r="Z33" i="3" s="1"/>
  <c r="J33" i="3"/>
  <c r="Y33" i="3" s="1"/>
  <c r="I33" i="3"/>
  <c r="X33" i="3" s="1"/>
  <c r="H33" i="3"/>
  <c r="W33" i="3" s="1"/>
  <c r="G33" i="3"/>
  <c r="V33" i="3" s="1"/>
  <c r="F33" i="3"/>
  <c r="U33" i="3" s="1"/>
  <c r="E33" i="3"/>
  <c r="T33" i="3" s="1"/>
  <c r="O32" i="3"/>
  <c r="K32" i="3"/>
  <c r="Z32" i="3" s="1"/>
  <c r="J32" i="3"/>
  <c r="Y32" i="3" s="1"/>
  <c r="I32" i="3"/>
  <c r="X32" i="3" s="1"/>
  <c r="H32" i="3"/>
  <c r="W32" i="3" s="1"/>
  <c r="G32" i="3"/>
  <c r="V32" i="3" s="1"/>
  <c r="F32" i="3"/>
  <c r="U32" i="3" s="1"/>
  <c r="E32" i="3"/>
  <c r="W31" i="3"/>
  <c r="O31" i="3"/>
  <c r="K31" i="3"/>
  <c r="Z31" i="3" s="1"/>
  <c r="J31" i="3"/>
  <c r="Y31" i="3" s="1"/>
  <c r="I31" i="3"/>
  <c r="X31" i="3" s="1"/>
  <c r="H31" i="3"/>
  <c r="G31" i="3"/>
  <c r="V31" i="3" s="1"/>
  <c r="F31" i="3"/>
  <c r="U31" i="3" s="1"/>
  <c r="E31" i="3"/>
  <c r="T31" i="3" s="1"/>
  <c r="O30" i="3"/>
  <c r="K30" i="3"/>
  <c r="Z30" i="3" s="1"/>
  <c r="J30" i="3"/>
  <c r="Y30" i="3" s="1"/>
  <c r="I30" i="3"/>
  <c r="X30" i="3" s="1"/>
  <c r="H30" i="3"/>
  <c r="W30" i="3" s="1"/>
  <c r="G30" i="3"/>
  <c r="V30" i="3" s="1"/>
  <c r="F30" i="3"/>
  <c r="U30" i="3" s="1"/>
  <c r="E30" i="3"/>
  <c r="T30" i="3" s="1"/>
  <c r="O29" i="3"/>
  <c r="K29" i="3"/>
  <c r="Z29" i="3" s="1"/>
  <c r="J29" i="3"/>
  <c r="Y29" i="3" s="1"/>
  <c r="I29" i="3"/>
  <c r="X29" i="3" s="1"/>
  <c r="H29" i="3"/>
  <c r="W29" i="3" s="1"/>
  <c r="G29" i="3"/>
  <c r="V29" i="3" s="1"/>
  <c r="F29" i="3"/>
  <c r="U29" i="3" s="1"/>
  <c r="E29" i="3"/>
  <c r="T29" i="3" s="1"/>
  <c r="O28" i="3"/>
  <c r="K28" i="3"/>
  <c r="Z28" i="3" s="1"/>
  <c r="J28" i="3"/>
  <c r="Y28" i="3" s="1"/>
  <c r="I28" i="3"/>
  <c r="X28" i="3" s="1"/>
  <c r="H28" i="3"/>
  <c r="W28" i="3" s="1"/>
  <c r="G28" i="3"/>
  <c r="V28" i="3" s="1"/>
  <c r="F28" i="3"/>
  <c r="U28" i="3" s="1"/>
  <c r="E28" i="3"/>
  <c r="T28" i="3" s="1"/>
  <c r="O27" i="3"/>
  <c r="K27" i="3"/>
  <c r="Z27" i="3" s="1"/>
  <c r="J27" i="3"/>
  <c r="Y27" i="3" s="1"/>
  <c r="I27" i="3"/>
  <c r="X27" i="3" s="1"/>
  <c r="H27" i="3"/>
  <c r="W27" i="3" s="1"/>
  <c r="G27" i="3"/>
  <c r="V27" i="3" s="1"/>
  <c r="F27" i="3"/>
  <c r="U27" i="3" s="1"/>
  <c r="E27" i="3"/>
  <c r="T27" i="3" s="1"/>
  <c r="O26" i="3"/>
  <c r="K26" i="3"/>
  <c r="Z26" i="3" s="1"/>
  <c r="J26" i="3"/>
  <c r="Y26" i="3" s="1"/>
  <c r="I26" i="3"/>
  <c r="X26" i="3" s="1"/>
  <c r="H26" i="3"/>
  <c r="W26" i="3" s="1"/>
  <c r="G26" i="3"/>
  <c r="V26" i="3" s="1"/>
  <c r="F26" i="3"/>
  <c r="U26" i="3" s="1"/>
  <c r="E26" i="3"/>
  <c r="T26" i="3" s="1"/>
  <c r="O25" i="3"/>
  <c r="K25" i="3"/>
  <c r="Z25" i="3" s="1"/>
  <c r="J25" i="3"/>
  <c r="Y25" i="3" s="1"/>
  <c r="I25" i="3"/>
  <c r="X25" i="3" s="1"/>
  <c r="H25" i="3"/>
  <c r="W25" i="3" s="1"/>
  <c r="G25" i="3"/>
  <c r="V25" i="3" s="1"/>
  <c r="F25" i="3"/>
  <c r="U25" i="3" s="1"/>
  <c r="E25" i="3"/>
  <c r="T25" i="3" s="1"/>
  <c r="R24" i="3"/>
  <c r="O24" i="3"/>
  <c r="N24" i="3"/>
  <c r="M24" i="3"/>
  <c r="L24" i="3"/>
  <c r="K24" i="3"/>
  <c r="J24" i="3"/>
  <c r="I24" i="3"/>
  <c r="H24" i="3"/>
  <c r="G24" i="3"/>
  <c r="F24" i="3"/>
  <c r="E24" i="3"/>
  <c r="V20" i="3"/>
  <c r="O20" i="3"/>
  <c r="K20" i="3"/>
  <c r="Z20" i="3" s="1"/>
  <c r="J20" i="3"/>
  <c r="Y20" i="3" s="1"/>
  <c r="I20" i="3"/>
  <c r="X20" i="3" s="1"/>
  <c r="H20" i="3"/>
  <c r="W20" i="3" s="1"/>
  <c r="G20" i="3"/>
  <c r="F20" i="3"/>
  <c r="U20" i="3" s="1"/>
  <c r="E20" i="3"/>
  <c r="T20" i="3" s="1"/>
  <c r="U19" i="3"/>
  <c r="O19" i="3"/>
  <c r="K19" i="3"/>
  <c r="Z19" i="3" s="1"/>
  <c r="J19" i="3"/>
  <c r="Y19" i="3" s="1"/>
  <c r="I19" i="3"/>
  <c r="X19" i="3" s="1"/>
  <c r="H19" i="3"/>
  <c r="W19" i="3" s="1"/>
  <c r="G19" i="3"/>
  <c r="V19" i="3" s="1"/>
  <c r="F19" i="3"/>
  <c r="E19" i="3"/>
  <c r="O18" i="3"/>
  <c r="K18" i="3"/>
  <c r="Z18" i="3" s="1"/>
  <c r="J18" i="3"/>
  <c r="Y18" i="3" s="1"/>
  <c r="I18" i="3"/>
  <c r="X18" i="3" s="1"/>
  <c r="H18" i="3"/>
  <c r="W18" i="3" s="1"/>
  <c r="G18" i="3"/>
  <c r="V18" i="3" s="1"/>
  <c r="F18" i="3"/>
  <c r="U18" i="3" s="1"/>
  <c r="E18" i="3"/>
  <c r="O17" i="3"/>
  <c r="K17" i="3"/>
  <c r="Z17" i="3" s="1"/>
  <c r="J17" i="3"/>
  <c r="Y17" i="3" s="1"/>
  <c r="I17" i="3"/>
  <c r="X17" i="3" s="1"/>
  <c r="H17" i="3"/>
  <c r="W17" i="3" s="1"/>
  <c r="G17" i="3"/>
  <c r="V17" i="3" s="1"/>
  <c r="F17" i="3"/>
  <c r="U17" i="3" s="1"/>
  <c r="E17" i="3"/>
  <c r="T17" i="3" s="1"/>
  <c r="O16" i="3"/>
  <c r="K16" i="3"/>
  <c r="Z16" i="3" s="1"/>
  <c r="J16" i="3"/>
  <c r="Y16" i="3" s="1"/>
  <c r="I16" i="3"/>
  <c r="X16" i="3" s="1"/>
  <c r="H16" i="3"/>
  <c r="W16" i="3" s="1"/>
  <c r="G16" i="3"/>
  <c r="V16" i="3" s="1"/>
  <c r="F16" i="3"/>
  <c r="U16" i="3" s="1"/>
  <c r="E16" i="3"/>
  <c r="T16" i="3" s="1"/>
  <c r="O15" i="3"/>
  <c r="K15" i="3"/>
  <c r="Z15" i="3" s="1"/>
  <c r="J15" i="3"/>
  <c r="Y15" i="3" s="1"/>
  <c r="I15" i="3"/>
  <c r="X15" i="3" s="1"/>
  <c r="H15" i="3"/>
  <c r="W15" i="3" s="1"/>
  <c r="G15" i="3"/>
  <c r="V15" i="3" s="1"/>
  <c r="F15" i="3"/>
  <c r="U15" i="3" s="1"/>
  <c r="E15" i="3"/>
  <c r="T15" i="3" s="1"/>
  <c r="O14" i="3"/>
  <c r="K14" i="3"/>
  <c r="Z14" i="3" s="1"/>
  <c r="J14" i="3"/>
  <c r="Y14" i="3" s="1"/>
  <c r="I14" i="3"/>
  <c r="X14" i="3" s="1"/>
  <c r="H14" i="3"/>
  <c r="W14" i="3" s="1"/>
  <c r="G14" i="3"/>
  <c r="V14" i="3" s="1"/>
  <c r="F14" i="3"/>
  <c r="U14" i="3" s="1"/>
  <c r="E14" i="3"/>
  <c r="T14" i="3" s="1"/>
  <c r="O13" i="3"/>
  <c r="K13" i="3"/>
  <c r="Z13" i="3" s="1"/>
  <c r="J13" i="3"/>
  <c r="Y13" i="3" s="1"/>
  <c r="I13" i="3"/>
  <c r="X13" i="3" s="1"/>
  <c r="H13" i="3"/>
  <c r="L13" i="3" s="1"/>
  <c r="G13" i="3"/>
  <c r="V13" i="3" s="1"/>
  <c r="F13" i="3"/>
  <c r="U13" i="3" s="1"/>
  <c r="E13" i="3"/>
  <c r="T13" i="3" s="1"/>
  <c r="O12" i="3"/>
  <c r="K12" i="3"/>
  <c r="Z12" i="3" s="1"/>
  <c r="J12" i="3"/>
  <c r="Y12" i="3" s="1"/>
  <c r="I12" i="3"/>
  <c r="X12" i="3" s="1"/>
  <c r="H12" i="3"/>
  <c r="W12" i="3" s="1"/>
  <c r="G12" i="3"/>
  <c r="V12" i="3" s="1"/>
  <c r="F12" i="3"/>
  <c r="U12" i="3" s="1"/>
  <c r="E12" i="3"/>
  <c r="T12" i="3" s="1"/>
  <c r="O11" i="3"/>
  <c r="K11" i="3"/>
  <c r="Z11" i="3" s="1"/>
  <c r="J11" i="3"/>
  <c r="Y11" i="3" s="1"/>
  <c r="I11" i="3"/>
  <c r="X11" i="3" s="1"/>
  <c r="H11" i="3"/>
  <c r="W11" i="3" s="1"/>
  <c r="G11" i="3"/>
  <c r="V11" i="3" s="1"/>
  <c r="F11" i="3"/>
  <c r="U11" i="3" s="1"/>
  <c r="E11" i="3"/>
  <c r="O10" i="3"/>
  <c r="K10" i="3"/>
  <c r="Z10" i="3" s="1"/>
  <c r="J10" i="3"/>
  <c r="Y10" i="3" s="1"/>
  <c r="I10" i="3"/>
  <c r="X10" i="3" s="1"/>
  <c r="H10" i="3"/>
  <c r="W10" i="3" s="1"/>
  <c r="G10" i="3"/>
  <c r="V10" i="3" s="1"/>
  <c r="F10" i="3"/>
  <c r="U10" i="3" s="1"/>
  <c r="E10" i="3"/>
  <c r="O9" i="3"/>
  <c r="K9" i="3"/>
  <c r="Z9" i="3" s="1"/>
  <c r="J9" i="3"/>
  <c r="Y9" i="3" s="1"/>
  <c r="I9" i="3"/>
  <c r="X9" i="3" s="1"/>
  <c r="H9" i="3"/>
  <c r="W9" i="3" s="1"/>
  <c r="G9" i="3"/>
  <c r="V9" i="3" s="1"/>
  <c r="F9" i="3"/>
  <c r="U9" i="3" s="1"/>
  <c r="E9" i="3"/>
  <c r="T9" i="3" s="1"/>
  <c r="O8" i="3"/>
  <c r="K8" i="3"/>
  <c r="Z8" i="3" s="1"/>
  <c r="J8" i="3"/>
  <c r="Y8" i="3" s="1"/>
  <c r="I8" i="3"/>
  <c r="X8" i="3" s="1"/>
  <c r="H8" i="3"/>
  <c r="W8" i="3" s="1"/>
  <c r="G8" i="3"/>
  <c r="V8" i="3" s="1"/>
  <c r="F8" i="3"/>
  <c r="U8" i="3" s="1"/>
  <c r="E8" i="3"/>
  <c r="T8" i="3" s="1"/>
  <c r="O7" i="3"/>
  <c r="K7" i="3"/>
  <c r="Z7" i="3" s="1"/>
  <c r="J7" i="3"/>
  <c r="Y7" i="3" s="1"/>
  <c r="I7" i="3"/>
  <c r="X7" i="3" s="1"/>
  <c r="H7" i="3"/>
  <c r="W7" i="3" s="1"/>
  <c r="G7" i="3"/>
  <c r="V7" i="3" s="1"/>
  <c r="F7" i="3"/>
  <c r="U7" i="3" s="1"/>
  <c r="E7" i="3"/>
  <c r="T7" i="3" s="1"/>
  <c r="O6" i="3"/>
  <c r="K6" i="3"/>
  <c r="Z6" i="3" s="1"/>
  <c r="J6" i="3"/>
  <c r="Y6" i="3" s="1"/>
  <c r="I6" i="3"/>
  <c r="X6" i="3" s="1"/>
  <c r="H6" i="3"/>
  <c r="G6" i="3"/>
  <c r="V6" i="3" s="1"/>
  <c r="F6" i="3"/>
  <c r="U6" i="3" s="1"/>
  <c r="E6" i="3"/>
  <c r="T6" i="3" s="1"/>
  <c r="O5" i="3"/>
  <c r="K5" i="3"/>
  <c r="Z5" i="3" s="1"/>
  <c r="J5" i="3"/>
  <c r="Y5" i="3" s="1"/>
  <c r="I5" i="3"/>
  <c r="X5" i="3" s="1"/>
  <c r="X22" i="3" s="1"/>
  <c r="H5" i="3"/>
  <c r="W5" i="3" s="1"/>
  <c r="G5" i="3"/>
  <c r="V5" i="3" s="1"/>
  <c r="F5" i="3"/>
  <c r="U5" i="3" s="1"/>
  <c r="E5" i="3"/>
  <c r="T5" i="3" s="1"/>
  <c r="W52" i="2"/>
  <c r="X51" i="2"/>
  <c r="R45" i="2"/>
  <c r="N45" i="2"/>
  <c r="M45" i="2"/>
  <c r="AE45" i="2" s="1"/>
  <c r="L45" i="2"/>
  <c r="AD45" i="2" s="1"/>
  <c r="K45" i="2"/>
  <c r="AC45" i="2" s="1"/>
  <c r="J45" i="2"/>
  <c r="AB45" i="2" s="1"/>
  <c r="I45" i="2"/>
  <c r="AA45" i="2" s="1"/>
  <c r="H45" i="2"/>
  <c r="Z45" i="2" s="1"/>
  <c r="G45" i="2"/>
  <c r="Y45" i="2" s="1"/>
  <c r="F45" i="2"/>
  <c r="X45" i="2" s="1"/>
  <c r="E45" i="2"/>
  <c r="W45" i="2" s="1"/>
  <c r="U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R40" i="2"/>
  <c r="N40" i="2"/>
  <c r="M40" i="2"/>
  <c r="AE40" i="2" s="1"/>
  <c r="L40" i="2"/>
  <c r="AD40" i="2" s="1"/>
  <c r="K40" i="2"/>
  <c r="AC40" i="2" s="1"/>
  <c r="J40" i="2"/>
  <c r="AB40" i="2" s="1"/>
  <c r="I40" i="2"/>
  <c r="AA40" i="2" s="1"/>
  <c r="H40" i="2"/>
  <c r="Z40" i="2" s="1"/>
  <c r="G40" i="2"/>
  <c r="F40" i="2"/>
  <c r="X40" i="2" s="1"/>
  <c r="E40" i="2"/>
  <c r="W40" i="2" s="1"/>
  <c r="R39" i="2"/>
  <c r="N39" i="2"/>
  <c r="M39" i="2"/>
  <c r="AE39" i="2" s="1"/>
  <c r="L39" i="2"/>
  <c r="AD39" i="2" s="1"/>
  <c r="K39" i="2"/>
  <c r="AC39" i="2" s="1"/>
  <c r="J39" i="2"/>
  <c r="AB39" i="2" s="1"/>
  <c r="I39" i="2"/>
  <c r="AA39" i="2" s="1"/>
  <c r="H39" i="2"/>
  <c r="Z39" i="2" s="1"/>
  <c r="G39" i="2"/>
  <c r="Y39" i="2" s="1"/>
  <c r="F39" i="2"/>
  <c r="X39" i="2" s="1"/>
  <c r="E39" i="2"/>
  <c r="W39" i="2" s="1"/>
  <c r="R38" i="2"/>
  <c r="N38" i="2"/>
  <c r="M38" i="2"/>
  <c r="AE38" i="2" s="1"/>
  <c r="L38" i="2"/>
  <c r="AD38" i="2" s="1"/>
  <c r="K38" i="2"/>
  <c r="AC38" i="2" s="1"/>
  <c r="J38" i="2"/>
  <c r="AB38" i="2" s="1"/>
  <c r="I38" i="2"/>
  <c r="AA38" i="2" s="1"/>
  <c r="H38" i="2"/>
  <c r="Z38" i="2" s="1"/>
  <c r="G38" i="2"/>
  <c r="Y38" i="2" s="1"/>
  <c r="F38" i="2"/>
  <c r="X38" i="2" s="1"/>
  <c r="E38" i="2"/>
  <c r="W38" i="2" s="1"/>
  <c r="R37" i="2"/>
  <c r="N37" i="2"/>
  <c r="M37" i="2"/>
  <c r="AE37" i="2" s="1"/>
  <c r="L37" i="2"/>
  <c r="AD37" i="2" s="1"/>
  <c r="K37" i="2"/>
  <c r="AC37" i="2" s="1"/>
  <c r="J37" i="2"/>
  <c r="AB37" i="2" s="1"/>
  <c r="I37" i="2"/>
  <c r="AA37" i="2" s="1"/>
  <c r="H37" i="2"/>
  <c r="Z37" i="2" s="1"/>
  <c r="G37" i="2"/>
  <c r="Y37" i="2" s="1"/>
  <c r="F37" i="2"/>
  <c r="X37" i="2" s="1"/>
  <c r="E37" i="2"/>
  <c r="W37" i="2" s="1"/>
  <c r="R36" i="2"/>
  <c r="N36" i="2"/>
  <c r="M36" i="2"/>
  <c r="AE36" i="2" s="1"/>
  <c r="L36" i="2"/>
  <c r="AD36" i="2" s="1"/>
  <c r="K36" i="2"/>
  <c r="AC36" i="2" s="1"/>
  <c r="J36" i="2"/>
  <c r="AB36" i="2" s="1"/>
  <c r="I36" i="2"/>
  <c r="AA36" i="2" s="1"/>
  <c r="H36" i="2"/>
  <c r="Z36" i="2" s="1"/>
  <c r="G36" i="2"/>
  <c r="Y36" i="2" s="1"/>
  <c r="F36" i="2"/>
  <c r="X36" i="2" s="1"/>
  <c r="E36" i="2"/>
  <c r="W36" i="2" s="1"/>
  <c r="AD35" i="2"/>
  <c r="R35" i="2"/>
  <c r="N35" i="2"/>
  <c r="M35" i="2"/>
  <c r="AE35" i="2" s="1"/>
  <c r="L35" i="2"/>
  <c r="K35" i="2"/>
  <c r="AC35" i="2" s="1"/>
  <c r="J35" i="2"/>
  <c r="AB35" i="2" s="1"/>
  <c r="I35" i="2"/>
  <c r="AA35" i="2" s="1"/>
  <c r="H35" i="2"/>
  <c r="Z35" i="2" s="1"/>
  <c r="G35" i="2"/>
  <c r="Y35" i="2" s="1"/>
  <c r="F35" i="2"/>
  <c r="X35" i="2" s="1"/>
  <c r="E35" i="2"/>
  <c r="W35" i="2" s="1"/>
  <c r="R34" i="2"/>
  <c r="N34" i="2"/>
  <c r="M34" i="2"/>
  <c r="AE34" i="2" s="1"/>
  <c r="L34" i="2"/>
  <c r="AD34" i="2" s="1"/>
  <c r="K34" i="2"/>
  <c r="AC34" i="2" s="1"/>
  <c r="J34" i="2"/>
  <c r="AB34" i="2" s="1"/>
  <c r="I34" i="2"/>
  <c r="AA34" i="2" s="1"/>
  <c r="H34" i="2"/>
  <c r="Z34" i="2" s="1"/>
  <c r="G34" i="2"/>
  <c r="Y34" i="2" s="1"/>
  <c r="F34" i="2"/>
  <c r="X34" i="2" s="1"/>
  <c r="E34" i="2"/>
  <c r="W34" i="2" s="1"/>
  <c r="AC33" i="2"/>
  <c r="R33" i="2"/>
  <c r="N33" i="2"/>
  <c r="M33" i="2"/>
  <c r="AE33" i="2" s="1"/>
  <c r="L33" i="2"/>
  <c r="AD33" i="2" s="1"/>
  <c r="K33" i="2"/>
  <c r="J33" i="2"/>
  <c r="AB33" i="2" s="1"/>
  <c r="I33" i="2"/>
  <c r="AA33" i="2" s="1"/>
  <c r="H33" i="2"/>
  <c r="Z33" i="2" s="1"/>
  <c r="G33" i="2"/>
  <c r="Y33" i="2" s="1"/>
  <c r="F33" i="2"/>
  <c r="X33" i="2" s="1"/>
  <c r="E33" i="2"/>
  <c r="W33" i="2" s="1"/>
  <c r="AD32" i="2"/>
  <c r="R32" i="2"/>
  <c r="N32" i="2"/>
  <c r="M32" i="2"/>
  <c r="AE32" i="2" s="1"/>
  <c r="L32" i="2"/>
  <c r="K32" i="2"/>
  <c r="AC32" i="2" s="1"/>
  <c r="J32" i="2"/>
  <c r="AB32" i="2" s="1"/>
  <c r="I32" i="2"/>
  <c r="AA32" i="2" s="1"/>
  <c r="H32" i="2"/>
  <c r="Z32" i="2" s="1"/>
  <c r="G32" i="2"/>
  <c r="F32" i="2"/>
  <c r="X32" i="2" s="1"/>
  <c r="E32" i="2"/>
  <c r="W32" i="2" s="1"/>
  <c r="R31" i="2"/>
  <c r="N31" i="2"/>
  <c r="M31" i="2"/>
  <c r="AE31" i="2" s="1"/>
  <c r="L31" i="2"/>
  <c r="AD31" i="2" s="1"/>
  <c r="K31" i="2"/>
  <c r="AC31" i="2" s="1"/>
  <c r="J31" i="2"/>
  <c r="AB31" i="2" s="1"/>
  <c r="I31" i="2"/>
  <c r="AA31" i="2" s="1"/>
  <c r="H31" i="2"/>
  <c r="Z31" i="2" s="1"/>
  <c r="G31" i="2"/>
  <c r="Y31" i="2" s="1"/>
  <c r="F31" i="2"/>
  <c r="X31" i="2" s="1"/>
  <c r="E31" i="2"/>
  <c r="W31" i="2" s="1"/>
  <c r="R30" i="2"/>
  <c r="N30" i="2"/>
  <c r="M30" i="2"/>
  <c r="AE30" i="2" s="1"/>
  <c r="L30" i="2"/>
  <c r="AD30" i="2" s="1"/>
  <c r="K30" i="2"/>
  <c r="AC30" i="2" s="1"/>
  <c r="J30" i="2"/>
  <c r="AB30" i="2" s="1"/>
  <c r="I30" i="2"/>
  <c r="AA30" i="2" s="1"/>
  <c r="H30" i="2"/>
  <c r="Z30" i="2" s="1"/>
  <c r="G30" i="2"/>
  <c r="Y30" i="2" s="1"/>
  <c r="F30" i="2"/>
  <c r="X30" i="2" s="1"/>
  <c r="E30" i="2"/>
  <c r="W30" i="2" s="1"/>
  <c r="AD29" i="2"/>
  <c r="R29" i="2"/>
  <c r="N29" i="2"/>
  <c r="M29" i="2"/>
  <c r="AE29" i="2" s="1"/>
  <c r="L29" i="2"/>
  <c r="K29" i="2"/>
  <c r="AC29" i="2" s="1"/>
  <c r="J29" i="2"/>
  <c r="AB29" i="2" s="1"/>
  <c r="I29" i="2"/>
  <c r="AA29" i="2" s="1"/>
  <c r="H29" i="2"/>
  <c r="Z29" i="2" s="1"/>
  <c r="G29" i="2"/>
  <c r="Y29" i="2" s="1"/>
  <c r="F29" i="2"/>
  <c r="X29" i="2" s="1"/>
  <c r="E29" i="2"/>
  <c r="W29" i="2" s="1"/>
  <c r="R28" i="2"/>
  <c r="N28" i="2"/>
  <c r="M28" i="2"/>
  <c r="AE28" i="2" s="1"/>
  <c r="L28" i="2"/>
  <c r="AD28" i="2" s="1"/>
  <c r="K28" i="2"/>
  <c r="AC28" i="2" s="1"/>
  <c r="J28" i="2"/>
  <c r="AB28" i="2" s="1"/>
  <c r="I28" i="2"/>
  <c r="AA28" i="2" s="1"/>
  <c r="H28" i="2"/>
  <c r="Z28" i="2" s="1"/>
  <c r="G28" i="2"/>
  <c r="O28" i="2" s="1"/>
  <c r="F28" i="2"/>
  <c r="X28" i="2" s="1"/>
  <c r="E28" i="2"/>
  <c r="W28" i="2" s="1"/>
  <c r="AC27" i="2"/>
  <c r="R27" i="2"/>
  <c r="N27" i="2"/>
  <c r="M27" i="2"/>
  <c r="AE27" i="2" s="1"/>
  <c r="L27" i="2"/>
  <c r="AD27" i="2" s="1"/>
  <c r="K27" i="2"/>
  <c r="J27" i="2"/>
  <c r="AB27" i="2" s="1"/>
  <c r="I27" i="2"/>
  <c r="AA27" i="2" s="1"/>
  <c r="H27" i="2"/>
  <c r="Z27" i="2" s="1"/>
  <c r="G27" i="2"/>
  <c r="Y27" i="2" s="1"/>
  <c r="F27" i="2"/>
  <c r="X27" i="2" s="1"/>
  <c r="E27" i="2"/>
  <c r="W27" i="2" s="1"/>
  <c r="R26" i="2"/>
  <c r="N26" i="2"/>
  <c r="M26" i="2"/>
  <c r="AE26" i="2" s="1"/>
  <c r="L26" i="2"/>
  <c r="AD26" i="2" s="1"/>
  <c r="K26" i="2"/>
  <c r="AC26" i="2" s="1"/>
  <c r="J26" i="2"/>
  <c r="AB26" i="2" s="1"/>
  <c r="I26" i="2"/>
  <c r="AA26" i="2" s="1"/>
  <c r="H26" i="2"/>
  <c r="Z26" i="2" s="1"/>
  <c r="G26" i="2"/>
  <c r="Y26" i="2" s="1"/>
  <c r="F26" i="2"/>
  <c r="X26" i="2" s="1"/>
  <c r="E26" i="2"/>
  <c r="W26" i="2" s="1"/>
  <c r="R25" i="2"/>
  <c r="N25" i="2"/>
  <c r="M25" i="2"/>
  <c r="AE25" i="2" s="1"/>
  <c r="L25" i="2"/>
  <c r="AD25" i="2" s="1"/>
  <c r="K25" i="2"/>
  <c r="AC25" i="2" s="1"/>
  <c r="J25" i="2"/>
  <c r="AB25" i="2" s="1"/>
  <c r="I25" i="2"/>
  <c r="AA25" i="2" s="1"/>
  <c r="H25" i="2"/>
  <c r="Z25" i="2" s="1"/>
  <c r="G25" i="2"/>
  <c r="Y25" i="2" s="1"/>
  <c r="F25" i="2"/>
  <c r="X25" i="2" s="1"/>
  <c r="E25" i="2"/>
  <c r="W25" i="2" s="1"/>
  <c r="R24" i="2"/>
  <c r="N24" i="2"/>
  <c r="M24" i="2"/>
  <c r="AE24" i="2" s="1"/>
  <c r="L24" i="2"/>
  <c r="AD24" i="2" s="1"/>
  <c r="K24" i="2"/>
  <c r="AC24" i="2" s="1"/>
  <c r="J24" i="2"/>
  <c r="AB24" i="2" s="1"/>
  <c r="I24" i="2"/>
  <c r="AA24" i="2" s="1"/>
  <c r="H24" i="2"/>
  <c r="Z24" i="2" s="1"/>
  <c r="G24" i="2"/>
  <c r="Y24" i="2" s="1"/>
  <c r="F24" i="2"/>
  <c r="X24" i="2" s="1"/>
  <c r="E24" i="2"/>
  <c r="W24" i="2" s="1"/>
  <c r="U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AC19" i="2"/>
  <c r="R19" i="2"/>
  <c r="N19" i="2"/>
  <c r="M19" i="2"/>
  <c r="AE19" i="2" s="1"/>
  <c r="L19" i="2"/>
  <c r="AD19" i="2" s="1"/>
  <c r="K19" i="2"/>
  <c r="J19" i="2"/>
  <c r="AB19" i="2" s="1"/>
  <c r="I19" i="2"/>
  <c r="AA19" i="2" s="1"/>
  <c r="H19" i="2"/>
  <c r="Z19" i="2" s="1"/>
  <c r="G19" i="2"/>
  <c r="Y19" i="2" s="1"/>
  <c r="F19" i="2"/>
  <c r="X19" i="2" s="1"/>
  <c r="E19" i="2"/>
  <c r="R18" i="2"/>
  <c r="N18" i="2"/>
  <c r="M18" i="2"/>
  <c r="AE18" i="2" s="1"/>
  <c r="L18" i="2"/>
  <c r="AD18" i="2" s="1"/>
  <c r="K18" i="2"/>
  <c r="AC18" i="2" s="1"/>
  <c r="J18" i="2"/>
  <c r="AB18" i="2" s="1"/>
  <c r="I18" i="2"/>
  <c r="AA18" i="2" s="1"/>
  <c r="H18" i="2"/>
  <c r="Z18" i="2" s="1"/>
  <c r="G18" i="2"/>
  <c r="Y18" i="2" s="1"/>
  <c r="F18" i="2"/>
  <c r="X18" i="2" s="1"/>
  <c r="E18" i="2"/>
  <c r="Y17" i="2"/>
  <c r="R17" i="2"/>
  <c r="N17" i="2"/>
  <c r="M17" i="2"/>
  <c r="AE17" i="2" s="1"/>
  <c r="L17" i="2"/>
  <c r="AD17" i="2" s="1"/>
  <c r="K17" i="2"/>
  <c r="AC17" i="2" s="1"/>
  <c r="J17" i="2"/>
  <c r="AB17" i="2" s="1"/>
  <c r="I17" i="2"/>
  <c r="AA17" i="2" s="1"/>
  <c r="H17" i="2"/>
  <c r="Z17" i="2" s="1"/>
  <c r="G17" i="2"/>
  <c r="F17" i="2"/>
  <c r="X17" i="2" s="1"/>
  <c r="E17" i="2"/>
  <c r="AC16" i="2"/>
  <c r="R16" i="2"/>
  <c r="N16" i="2"/>
  <c r="M16" i="2"/>
  <c r="AE16" i="2" s="1"/>
  <c r="L16" i="2"/>
  <c r="AD16" i="2" s="1"/>
  <c r="K16" i="2"/>
  <c r="J16" i="2"/>
  <c r="AB16" i="2" s="1"/>
  <c r="I16" i="2"/>
  <c r="AA16" i="2" s="1"/>
  <c r="H16" i="2"/>
  <c r="Z16" i="2" s="1"/>
  <c r="G16" i="2"/>
  <c r="Y16" i="2" s="1"/>
  <c r="F16" i="2"/>
  <c r="X16" i="2" s="1"/>
  <c r="E16" i="2"/>
  <c r="R15" i="2"/>
  <c r="N15" i="2"/>
  <c r="M15" i="2"/>
  <c r="AE15" i="2" s="1"/>
  <c r="L15" i="2"/>
  <c r="AD15" i="2" s="1"/>
  <c r="K15" i="2"/>
  <c r="AC15" i="2" s="1"/>
  <c r="J15" i="2"/>
  <c r="AB15" i="2" s="1"/>
  <c r="I15" i="2"/>
  <c r="AA15" i="2" s="1"/>
  <c r="H15" i="2"/>
  <c r="Z15" i="2" s="1"/>
  <c r="G15" i="2"/>
  <c r="Y15" i="2" s="1"/>
  <c r="F15" i="2"/>
  <c r="X15" i="2" s="1"/>
  <c r="E15" i="2"/>
  <c r="R14" i="2"/>
  <c r="N14" i="2"/>
  <c r="M14" i="2"/>
  <c r="AE14" i="2" s="1"/>
  <c r="L14" i="2"/>
  <c r="AD14" i="2" s="1"/>
  <c r="K14" i="2"/>
  <c r="AC14" i="2" s="1"/>
  <c r="J14" i="2"/>
  <c r="AB14" i="2" s="1"/>
  <c r="I14" i="2"/>
  <c r="AA14" i="2" s="1"/>
  <c r="H14" i="2"/>
  <c r="Z14" i="2" s="1"/>
  <c r="G14" i="2"/>
  <c r="Y14" i="2" s="1"/>
  <c r="F14" i="2"/>
  <c r="X14" i="2" s="1"/>
  <c r="E14" i="2"/>
  <c r="R13" i="2"/>
  <c r="N13" i="2"/>
  <c r="M13" i="2"/>
  <c r="AE13" i="2" s="1"/>
  <c r="L13" i="2"/>
  <c r="AD13" i="2" s="1"/>
  <c r="K13" i="2"/>
  <c r="AC13" i="2" s="1"/>
  <c r="J13" i="2"/>
  <c r="AB13" i="2" s="1"/>
  <c r="I13" i="2"/>
  <c r="AA13" i="2" s="1"/>
  <c r="H13" i="2"/>
  <c r="Z13" i="2" s="1"/>
  <c r="G13" i="2"/>
  <c r="Y13" i="2" s="1"/>
  <c r="F13" i="2"/>
  <c r="X13" i="2" s="1"/>
  <c r="E13" i="2"/>
  <c r="R12" i="2"/>
  <c r="N12" i="2"/>
  <c r="M12" i="2"/>
  <c r="AE12" i="2" s="1"/>
  <c r="L12" i="2"/>
  <c r="AD12" i="2" s="1"/>
  <c r="K12" i="2"/>
  <c r="AC12" i="2" s="1"/>
  <c r="J12" i="2"/>
  <c r="AB12" i="2" s="1"/>
  <c r="I12" i="2"/>
  <c r="AA12" i="2" s="1"/>
  <c r="H12" i="2"/>
  <c r="Z12" i="2" s="1"/>
  <c r="G12" i="2"/>
  <c r="Y12" i="2" s="1"/>
  <c r="F12" i="2"/>
  <c r="X12" i="2" s="1"/>
  <c r="E12" i="2"/>
  <c r="R11" i="2"/>
  <c r="N11" i="2"/>
  <c r="M11" i="2"/>
  <c r="AE11" i="2" s="1"/>
  <c r="L11" i="2"/>
  <c r="AD11" i="2" s="1"/>
  <c r="K11" i="2"/>
  <c r="AC11" i="2" s="1"/>
  <c r="J11" i="2"/>
  <c r="AB11" i="2" s="1"/>
  <c r="I11" i="2"/>
  <c r="AA11" i="2" s="1"/>
  <c r="H11" i="2"/>
  <c r="Z11" i="2" s="1"/>
  <c r="G11" i="2"/>
  <c r="Y11" i="2" s="1"/>
  <c r="F11" i="2"/>
  <c r="X11" i="2" s="1"/>
  <c r="E11" i="2"/>
  <c r="R10" i="2"/>
  <c r="N10" i="2"/>
  <c r="M10" i="2"/>
  <c r="AE10" i="2" s="1"/>
  <c r="L10" i="2"/>
  <c r="AD10" i="2" s="1"/>
  <c r="K10" i="2"/>
  <c r="AC10" i="2" s="1"/>
  <c r="J10" i="2"/>
  <c r="AB10" i="2" s="1"/>
  <c r="I10" i="2"/>
  <c r="AA10" i="2" s="1"/>
  <c r="H10" i="2"/>
  <c r="Z10" i="2" s="1"/>
  <c r="G10" i="2"/>
  <c r="Y10" i="2" s="1"/>
  <c r="F10" i="2"/>
  <c r="X10" i="2" s="1"/>
  <c r="E10" i="2"/>
  <c r="R9" i="2"/>
  <c r="N9" i="2"/>
  <c r="M9" i="2"/>
  <c r="AE9" i="2" s="1"/>
  <c r="L9" i="2"/>
  <c r="AD9" i="2" s="1"/>
  <c r="K9" i="2"/>
  <c r="AC9" i="2" s="1"/>
  <c r="J9" i="2"/>
  <c r="AB9" i="2" s="1"/>
  <c r="I9" i="2"/>
  <c r="AA9" i="2" s="1"/>
  <c r="H9" i="2"/>
  <c r="Z9" i="2" s="1"/>
  <c r="G9" i="2"/>
  <c r="Y9" i="2" s="1"/>
  <c r="F9" i="2"/>
  <c r="X9" i="2" s="1"/>
  <c r="E9" i="2"/>
  <c r="AC8" i="2"/>
  <c r="R8" i="2"/>
  <c r="N8" i="2"/>
  <c r="M8" i="2"/>
  <c r="AE8" i="2" s="1"/>
  <c r="L8" i="2"/>
  <c r="AD8" i="2" s="1"/>
  <c r="K8" i="2"/>
  <c r="J8" i="2"/>
  <c r="AB8" i="2" s="1"/>
  <c r="I8" i="2"/>
  <c r="AA8" i="2" s="1"/>
  <c r="H8" i="2"/>
  <c r="Z8" i="2" s="1"/>
  <c r="G8" i="2"/>
  <c r="Y8" i="2" s="1"/>
  <c r="F8" i="2"/>
  <c r="X8" i="2" s="1"/>
  <c r="E8" i="2"/>
  <c r="R7" i="2"/>
  <c r="N7" i="2"/>
  <c r="M7" i="2"/>
  <c r="AE7" i="2" s="1"/>
  <c r="L7" i="2"/>
  <c r="AD7" i="2" s="1"/>
  <c r="K7" i="2"/>
  <c r="AC7" i="2" s="1"/>
  <c r="J7" i="2"/>
  <c r="AB7" i="2" s="1"/>
  <c r="I7" i="2"/>
  <c r="AA7" i="2" s="1"/>
  <c r="H7" i="2"/>
  <c r="Z7" i="2" s="1"/>
  <c r="G7" i="2"/>
  <c r="Y7" i="2" s="1"/>
  <c r="F7" i="2"/>
  <c r="X7" i="2" s="1"/>
  <c r="E7" i="2"/>
  <c r="R6" i="2"/>
  <c r="N6" i="2"/>
  <c r="M6" i="2"/>
  <c r="AE6" i="2" s="1"/>
  <c r="L6" i="2"/>
  <c r="AD6" i="2" s="1"/>
  <c r="K6" i="2"/>
  <c r="AC6" i="2" s="1"/>
  <c r="J6" i="2"/>
  <c r="AB6" i="2" s="1"/>
  <c r="I6" i="2"/>
  <c r="AA6" i="2" s="1"/>
  <c r="H6" i="2"/>
  <c r="Z6" i="2" s="1"/>
  <c r="G6" i="2"/>
  <c r="Y6" i="2" s="1"/>
  <c r="F6" i="2"/>
  <c r="X6" i="2" s="1"/>
  <c r="E6" i="2"/>
  <c r="R5" i="2"/>
  <c r="N5" i="2"/>
  <c r="M5" i="2"/>
  <c r="AE5" i="2" s="1"/>
  <c r="L5" i="2"/>
  <c r="AD5" i="2" s="1"/>
  <c r="K5" i="2"/>
  <c r="AC5" i="2" s="1"/>
  <c r="J5" i="2"/>
  <c r="AB5" i="2" s="1"/>
  <c r="I5" i="2"/>
  <c r="AA5" i="2" s="1"/>
  <c r="H5" i="2"/>
  <c r="Z5" i="2" s="1"/>
  <c r="G5" i="2"/>
  <c r="Y5" i="2" s="1"/>
  <c r="F5" i="2"/>
  <c r="X5" i="2" s="1"/>
  <c r="E5" i="2"/>
  <c r="Z57" i="1"/>
  <c r="AA56" i="1"/>
  <c r="AF51" i="1"/>
  <c r="AE51" i="1"/>
  <c r="U51" i="1"/>
  <c r="Q51" i="1"/>
  <c r="AL51" i="1" s="1"/>
  <c r="P51" i="1"/>
  <c r="AK51" i="1" s="1"/>
  <c r="O51" i="1"/>
  <c r="AJ51" i="1" s="1"/>
  <c r="N51" i="1"/>
  <c r="AI51" i="1" s="1"/>
  <c r="M51" i="1"/>
  <c r="AH51" i="1" s="1"/>
  <c r="L51" i="1"/>
  <c r="AG51" i="1" s="1"/>
  <c r="K51" i="1"/>
  <c r="J51" i="1"/>
  <c r="I51" i="1"/>
  <c r="AD51" i="1" s="1"/>
  <c r="H51" i="1"/>
  <c r="AC51" i="1" s="1"/>
  <c r="G51" i="1"/>
  <c r="AB51" i="1" s="1"/>
  <c r="F51" i="1"/>
  <c r="AA51" i="1" s="1"/>
  <c r="E51" i="1"/>
  <c r="X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U46" i="1"/>
  <c r="Q46" i="1"/>
  <c r="AL46" i="1" s="1"/>
  <c r="P46" i="1"/>
  <c r="AK46" i="1" s="1"/>
  <c r="O46" i="1"/>
  <c r="AJ46" i="1" s="1"/>
  <c r="N46" i="1"/>
  <c r="AI46" i="1" s="1"/>
  <c r="M46" i="1"/>
  <c r="AH46" i="1" s="1"/>
  <c r="L46" i="1"/>
  <c r="AG46" i="1" s="1"/>
  <c r="K46" i="1"/>
  <c r="AF46" i="1" s="1"/>
  <c r="J46" i="1"/>
  <c r="AE46" i="1" s="1"/>
  <c r="I46" i="1"/>
  <c r="AD46" i="1" s="1"/>
  <c r="H46" i="1"/>
  <c r="AC46" i="1" s="1"/>
  <c r="G46" i="1"/>
  <c r="AB46" i="1" s="1"/>
  <c r="F46" i="1"/>
  <c r="AA46" i="1" s="1"/>
  <c r="E46" i="1"/>
  <c r="Z46" i="1" s="1"/>
  <c r="U45" i="1"/>
  <c r="Q45" i="1"/>
  <c r="AL45" i="1" s="1"/>
  <c r="P45" i="1"/>
  <c r="AK45" i="1" s="1"/>
  <c r="O45" i="1"/>
  <c r="AJ45" i="1" s="1"/>
  <c r="N45" i="1"/>
  <c r="AI45" i="1" s="1"/>
  <c r="M45" i="1"/>
  <c r="AH45" i="1" s="1"/>
  <c r="L45" i="1"/>
  <c r="AG45" i="1" s="1"/>
  <c r="K45" i="1"/>
  <c r="AF45" i="1" s="1"/>
  <c r="J45" i="1"/>
  <c r="AE45" i="1" s="1"/>
  <c r="I45" i="1"/>
  <c r="AD45" i="1" s="1"/>
  <c r="H45" i="1"/>
  <c r="AC45" i="1" s="1"/>
  <c r="G45" i="1"/>
  <c r="AB45" i="1" s="1"/>
  <c r="F45" i="1"/>
  <c r="AA45" i="1" s="1"/>
  <c r="E45" i="1"/>
  <c r="AH44" i="1"/>
  <c r="AA44" i="1"/>
  <c r="U44" i="1"/>
  <c r="Q44" i="1"/>
  <c r="AL44" i="1" s="1"/>
  <c r="P44" i="1"/>
  <c r="AK44" i="1" s="1"/>
  <c r="O44" i="1"/>
  <c r="AJ44" i="1" s="1"/>
  <c r="N44" i="1"/>
  <c r="AI44" i="1" s="1"/>
  <c r="M44" i="1"/>
  <c r="L44" i="1"/>
  <c r="AG44" i="1" s="1"/>
  <c r="K44" i="1"/>
  <c r="AF44" i="1" s="1"/>
  <c r="J44" i="1"/>
  <c r="AE44" i="1" s="1"/>
  <c r="I44" i="1"/>
  <c r="AD44" i="1" s="1"/>
  <c r="H44" i="1"/>
  <c r="AC44" i="1" s="1"/>
  <c r="G44" i="1"/>
  <c r="AB44" i="1" s="1"/>
  <c r="F44" i="1"/>
  <c r="E44" i="1"/>
  <c r="Z44" i="1" s="1"/>
  <c r="U43" i="1"/>
  <c r="Q43" i="1"/>
  <c r="AL43" i="1" s="1"/>
  <c r="P43" i="1"/>
  <c r="AK43" i="1" s="1"/>
  <c r="O43" i="1"/>
  <c r="AJ43" i="1" s="1"/>
  <c r="N43" i="1"/>
  <c r="AI43" i="1" s="1"/>
  <c r="M43" i="1"/>
  <c r="AH43" i="1" s="1"/>
  <c r="L43" i="1"/>
  <c r="AG43" i="1" s="1"/>
  <c r="K43" i="1"/>
  <c r="AF43" i="1" s="1"/>
  <c r="J43" i="1"/>
  <c r="AE43" i="1" s="1"/>
  <c r="I43" i="1"/>
  <c r="AD43" i="1" s="1"/>
  <c r="H43" i="1"/>
  <c r="AC43" i="1" s="1"/>
  <c r="G43" i="1"/>
  <c r="AB43" i="1" s="1"/>
  <c r="F43" i="1"/>
  <c r="AA43" i="1" s="1"/>
  <c r="E43" i="1"/>
  <c r="Z43" i="1" s="1"/>
  <c r="AF42" i="1"/>
  <c r="U42" i="1"/>
  <c r="Q42" i="1"/>
  <c r="AL42" i="1" s="1"/>
  <c r="P42" i="1"/>
  <c r="AK42" i="1" s="1"/>
  <c r="O42" i="1"/>
  <c r="AJ42" i="1" s="1"/>
  <c r="N42" i="1"/>
  <c r="AI42" i="1" s="1"/>
  <c r="M42" i="1"/>
  <c r="AH42" i="1" s="1"/>
  <c r="L42" i="1"/>
  <c r="AG42" i="1" s="1"/>
  <c r="K42" i="1"/>
  <c r="J42" i="1"/>
  <c r="AE42" i="1" s="1"/>
  <c r="I42" i="1"/>
  <c r="AD42" i="1" s="1"/>
  <c r="H42" i="1"/>
  <c r="AC42" i="1" s="1"/>
  <c r="G42" i="1"/>
  <c r="AB42" i="1" s="1"/>
  <c r="F42" i="1"/>
  <c r="AA42" i="1" s="1"/>
  <c r="E42" i="1"/>
  <c r="Z42" i="1" s="1"/>
  <c r="AF41" i="1"/>
  <c r="AE41" i="1"/>
  <c r="U41" i="1"/>
  <c r="Q41" i="1"/>
  <c r="AL41" i="1" s="1"/>
  <c r="P41" i="1"/>
  <c r="AK41" i="1" s="1"/>
  <c r="O41" i="1"/>
  <c r="AJ41" i="1" s="1"/>
  <c r="N41" i="1"/>
  <c r="AI41" i="1" s="1"/>
  <c r="M41" i="1"/>
  <c r="AH41" i="1" s="1"/>
  <c r="L41" i="1"/>
  <c r="AG41" i="1" s="1"/>
  <c r="K41" i="1"/>
  <c r="J41" i="1"/>
  <c r="I41" i="1"/>
  <c r="AD41" i="1" s="1"/>
  <c r="H41" i="1"/>
  <c r="AC41" i="1" s="1"/>
  <c r="G41" i="1"/>
  <c r="AB41" i="1" s="1"/>
  <c r="F41" i="1"/>
  <c r="AA41" i="1" s="1"/>
  <c r="E41" i="1"/>
  <c r="U40" i="1"/>
  <c r="Q40" i="1"/>
  <c r="AL40" i="1" s="1"/>
  <c r="P40" i="1"/>
  <c r="AK40" i="1" s="1"/>
  <c r="O40" i="1"/>
  <c r="AJ40" i="1" s="1"/>
  <c r="N40" i="1"/>
  <c r="AI40" i="1" s="1"/>
  <c r="M40" i="1"/>
  <c r="AH40" i="1" s="1"/>
  <c r="L40" i="1"/>
  <c r="AG40" i="1" s="1"/>
  <c r="K40" i="1"/>
  <c r="AF40" i="1" s="1"/>
  <c r="J40" i="1"/>
  <c r="AE40" i="1" s="1"/>
  <c r="I40" i="1"/>
  <c r="AD40" i="1" s="1"/>
  <c r="H40" i="1"/>
  <c r="AC40" i="1" s="1"/>
  <c r="G40" i="1"/>
  <c r="AB40" i="1" s="1"/>
  <c r="F40" i="1"/>
  <c r="AA40" i="1" s="1"/>
  <c r="E40" i="1"/>
  <c r="Z40" i="1" s="1"/>
  <c r="AH39" i="1"/>
  <c r="AG39" i="1"/>
  <c r="U39" i="1"/>
  <c r="Q39" i="1"/>
  <c r="AL39" i="1" s="1"/>
  <c r="P39" i="1"/>
  <c r="AK39" i="1" s="1"/>
  <c r="O39" i="1"/>
  <c r="AJ39" i="1" s="1"/>
  <c r="N39" i="1"/>
  <c r="AI39" i="1" s="1"/>
  <c r="M39" i="1"/>
  <c r="L39" i="1"/>
  <c r="K39" i="1"/>
  <c r="AF39" i="1" s="1"/>
  <c r="J39" i="1"/>
  <c r="AE39" i="1" s="1"/>
  <c r="I39" i="1"/>
  <c r="AD39" i="1" s="1"/>
  <c r="H39" i="1"/>
  <c r="AC39" i="1" s="1"/>
  <c r="G39" i="1"/>
  <c r="AB39" i="1" s="1"/>
  <c r="F39" i="1"/>
  <c r="AA39" i="1" s="1"/>
  <c r="E39" i="1"/>
  <c r="Z39" i="1" s="1"/>
  <c r="U38" i="1"/>
  <c r="Q38" i="1"/>
  <c r="AL38" i="1" s="1"/>
  <c r="P38" i="1"/>
  <c r="AK38" i="1" s="1"/>
  <c r="O38" i="1"/>
  <c r="AJ38" i="1" s="1"/>
  <c r="N38" i="1"/>
  <c r="AI38" i="1" s="1"/>
  <c r="M38" i="1"/>
  <c r="AH38" i="1" s="1"/>
  <c r="L38" i="1"/>
  <c r="AG38" i="1" s="1"/>
  <c r="K38" i="1"/>
  <c r="AF38" i="1" s="1"/>
  <c r="J38" i="1"/>
  <c r="AE38" i="1" s="1"/>
  <c r="I38" i="1"/>
  <c r="AD38" i="1" s="1"/>
  <c r="H38" i="1"/>
  <c r="AC38" i="1" s="1"/>
  <c r="G38" i="1"/>
  <c r="AB38" i="1" s="1"/>
  <c r="F38" i="1"/>
  <c r="AA38" i="1" s="1"/>
  <c r="E38" i="1"/>
  <c r="Z38" i="1" s="1"/>
  <c r="U37" i="1"/>
  <c r="Q37" i="1"/>
  <c r="AL37" i="1" s="1"/>
  <c r="P37" i="1"/>
  <c r="AK37" i="1" s="1"/>
  <c r="O37" i="1"/>
  <c r="AJ37" i="1" s="1"/>
  <c r="N37" i="1"/>
  <c r="AI37" i="1" s="1"/>
  <c r="M37" i="1"/>
  <c r="AH37" i="1" s="1"/>
  <c r="L37" i="1"/>
  <c r="AG37" i="1" s="1"/>
  <c r="K37" i="1"/>
  <c r="AF37" i="1" s="1"/>
  <c r="J37" i="1"/>
  <c r="AE37" i="1" s="1"/>
  <c r="I37" i="1"/>
  <c r="AD37" i="1" s="1"/>
  <c r="H37" i="1"/>
  <c r="AC37" i="1" s="1"/>
  <c r="G37" i="1"/>
  <c r="AB37" i="1" s="1"/>
  <c r="F37" i="1"/>
  <c r="AA37" i="1" s="1"/>
  <c r="E37" i="1"/>
  <c r="AH36" i="1"/>
  <c r="AA36" i="1"/>
  <c r="U36" i="1"/>
  <c r="Q36" i="1"/>
  <c r="AL36" i="1" s="1"/>
  <c r="P36" i="1"/>
  <c r="AK36" i="1" s="1"/>
  <c r="O36" i="1"/>
  <c r="AJ36" i="1" s="1"/>
  <c r="N36" i="1"/>
  <c r="AI36" i="1" s="1"/>
  <c r="M36" i="1"/>
  <c r="L36" i="1"/>
  <c r="AG36" i="1" s="1"/>
  <c r="K36" i="1"/>
  <c r="AF36" i="1" s="1"/>
  <c r="J36" i="1"/>
  <c r="AE36" i="1" s="1"/>
  <c r="I36" i="1"/>
  <c r="AD36" i="1" s="1"/>
  <c r="H36" i="1"/>
  <c r="AC36" i="1" s="1"/>
  <c r="G36" i="1"/>
  <c r="AB36" i="1" s="1"/>
  <c r="F36" i="1"/>
  <c r="E36" i="1"/>
  <c r="Z36" i="1" s="1"/>
  <c r="U35" i="1"/>
  <c r="Q35" i="1"/>
  <c r="AL35" i="1" s="1"/>
  <c r="P35" i="1"/>
  <c r="AK35" i="1" s="1"/>
  <c r="O35" i="1"/>
  <c r="AJ35" i="1" s="1"/>
  <c r="N35" i="1"/>
  <c r="AI35" i="1" s="1"/>
  <c r="M35" i="1"/>
  <c r="AH35" i="1" s="1"/>
  <c r="L35" i="1"/>
  <c r="AG35" i="1" s="1"/>
  <c r="K35" i="1"/>
  <c r="AF35" i="1" s="1"/>
  <c r="J35" i="1"/>
  <c r="AE35" i="1" s="1"/>
  <c r="I35" i="1"/>
  <c r="AD35" i="1" s="1"/>
  <c r="H35" i="1"/>
  <c r="AC35" i="1" s="1"/>
  <c r="G35" i="1"/>
  <c r="AB35" i="1" s="1"/>
  <c r="F35" i="1"/>
  <c r="AA35" i="1" s="1"/>
  <c r="E35" i="1"/>
  <c r="Z35" i="1" s="1"/>
  <c r="AF34" i="1"/>
  <c r="U34" i="1"/>
  <c r="Q34" i="1"/>
  <c r="AL34" i="1" s="1"/>
  <c r="P34" i="1"/>
  <c r="AK34" i="1" s="1"/>
  <c r="O34" i="1"/>
  <c r="AJ34" i="1" s="1"/>
  <c r="N34" i="1"/>
  <c r="AI34" i="1" s="1"/>
  <c r="M34" i="1"/>
  <c r="AH34" i="1" s="1"/>
  <c r="L34" i="1"/>
  <c r="AG34" i="1" s="1"/>
  <c r="K34" i="1"/>
  <c r="J34" i="1"/>
  <c r="AE34" i="1" s="1"/>
  <c r="I34" i="1"/>
  <c r="AD34" i="1" s="1"/>
  <c r="H34" i="1"/>
  <c r="AC34" i="1" s="1"/>
  <c r="G34" i="1"/>
  <c r="AB34" i="1" s="1"/>
  <c r="F34" i="1"/>
  <c r="AA34" i="1" s="1"/>
  <c r="E34" i="1"/>
  <c r="Z34" i="1" s="1"/>
  <c r="AF33" i="1"/>
  <c r="AE33" i="1"/>
  <c r="U33" i="1"/>
  <c r="Q33" i="1"/>
  <c r="AL33" i="1" s="1"/>
  <c r="P33" i="1"/>
  <c r="AK33" i="1" s="1"/>
  <c r="O33" i="1"/>
  <c r="AJ33" i="1" s="1"/>
  <c r="N33" i="1"/>
  <c r="AI33" i="1" s="1"/>
  <c r="M33" i="1"/>
  <c r="AH33" i="1" s="1"/>
  <c r="L33" i="1"/>
  <c r="AG33" i="1" s="1"/>
  <c r="K33" i="1"/>
  <c r="J33" i="1"/>
  <c r="I33" i="1"/>
  <c r="AD33" i="1" s="1"/>
  <c r="H33" i="1"/>
  <c r="AC33" i="1" s="1"/>
  <c r="G33" i="1"/>
  <c r="AB33" i="1" s="1"/>
  <c r="F33" i="1"/>
  <c r="AA33" i="1" s="1"/>
  <c r="E33" i="1"/>
  <c r="U32" i="1"/>
  <c r="Q32" i="1"/>
  <c r="AL32" i="1" s="1"/>
  <c r="P32" i="1"/>
  <c r="AK32" i="1" s="1"/>
  <c r="O32" i="1"/>
  <c r="AJ32" i="1" s="1"/>
  <c r="N32" i="1"/>
  <c r="AI32" i="1" s="1"/>
  <c r="M32" i="1"/>
  <c r="AH32" i="1" s="1"/>
  <c r="L32" i="1"/>
  <c r="AG32" i="1" s="1"/>
  <c r="K32" i="1"/>
  <c r="AF32" i="1" s="1"/>
  <c r="J32" i="1"/>
  <c r="AE32" i="1" s="1"/>
  <c r="I32" i="1"/>
  <c r="AD32" i="1" s="1"/>
  <c r="H32" i="1"/>
  <c r="AC32" i="1" s="1"/>
  <c r="G32" i="1"/>
  <c r="AB32" i="1" s="1"/>
  <c r="F32" i="1"/>
  <c r="AA32" i="1" s="1"/>
  <c r="E32" i="1"/>
  <c r="Z32" i="1" s="1"/>
  <c r="AH31" i="1"/>
  <c r="AG31" i="1"/>
  <c r="U31" i="1"/>
  <c r="Q31" i="1"/>
  <c r="AL31" i="1" s="1"/>
  <c r="P31" i="1"/>
  <c r="AK31" i="1" s="1"/>
  <c r="O31" i="1"/>
  <c r="AJ31" i="1" s="1"/>
  <c r="N31" i="1"/>
  <c r="AI31" i="1" s="1"/>
  <c r="M31" i="1"/>
  <c r="L31" i="1"/>
  <c r="K31" i="1"/>
  <c r="AF31" i="1" s="1"/>
  <c r="J31" i="1"/>
  <c r="AE31" i="1" s="1"/>
  <c r="I31" i="1"/>
  <c r="AD31" i="1" s="1"/>
  <c r="H31" i="1"/>
  <c r="AC31" i="1" s="1"/>
  <c r="G31" i="1"/>
  <c r="AB31" i="1" s="1"/>
  <c r="F31" i="1"/>
  <c r="AA31" i="1" s="1"/>
  <c r="E31" i="1"/>
  <c r="Z31" i="1" s="1"/>
  <c r="U30" i="1"/>
  <c r="Q30" i="1"/>
  <c r="AL30" i="1" s="1"/>
  <c r="P30" i="1"/>
  <c r="AK30" i="1" s="1"/>
  <c r="O30" i="1"/>
  <c r="AJ30" i="1" s="1"/>
  <c r="N30" i="1"/>
  <c r="AI30" i="1" s="1"/>
  <c r="M30" i="1"/>
  <c r="AH30" i="1" s="1"/>
  <c r="L30" i="1"/>
  <c r="AG30" i="1" s="1"/>
  <c r="K30" i="1"/>
  <c r="AF30" i="1" s="1"/>
  <c r="J30" i="1"/>
  <c r="AE30" i="1" s="1"/>
  <c r="I30" i="1"/>
  <c r="AD30" i="1" s="1"/>
  <c r="H30" i="1"/>
  <c r="AC30" i="1" s="1"/>
  <c r="G30" i="1"/>
  <c r="AB30" i="1" s="1"/>
  <c r="F30" i="1"/>
  <c r="AA30" i="1" s="1"/>
  <c r="E30" i="1"/>
  <c r="Z30" i="1" s="1"/>
  <c r="X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U25" i="1"/>
  <c r="Q25" i="1"/>
  <c r="AL25" i="1" s="1"/>
  <c r="P25" i="1"/>
  <c r="AK25" i="1" s="1"/>
  <c r="O25" i="1"/>
  <c r="AJ25" i="1" s="1"/>
  <c r="N25" i="1"/>
  <c r="AI25" i="1" s="1"/>
  <c r="M25" i="1"/>
  <c r="AH25" i="1" s="1"/>
  <c r="L25" i="1"/>
  <c r="AG25" i="1" s="1"/>
  <c r="K25" i="1"/>
  <c r="AF25" i="1" s="1"/>
  <c r="J25" i="1"/>
  <c r="AE25" i="1" s="1"/>
  <c r="I25" i="1"/>
  <c r="AD25" i="1" s="1"/>
  <c r="H25" i="1"/>
  <c r="AC25" i="1" s="1"/>
  <c r="G25" i="1"/>
  <c r="AB25" i="1" s="1"/>
  <c r="F25" i="1"/>
  <c r="AA25" i="1" s="1"/>
  <c r="E25" i="1"/>
  <c r="Z25" i="1" s="1"/>
  <c r="AF24" i="1"/>
  <c r="U24" i="1"/>
  <c r="Q24" i="1"/>
  <c r="AL24" i="1" s="1"/>
  <c r="P24" i="1"/>
  <c r="AK24" i="1" s="1"/>
  <c r="O24" i="1"/>
  <c r="AJ24" i="1" s="1"/>
  <c r="N24" i="1"/>
  <c r="AI24" i="1" s="1"/>
  <c r="M24" i="1"/>
  <c r="AH24" i="1" s="1"/>
  <c r="L24" i="1"/>
  <c r="AG24" i="1" s="1"/>
  <c r="K24" i="1"/>
  <c r="J24" i="1"/>
  <c r="AE24" i="1" s="1"/>
  <c r="I24" i="1"/>
  <c r="AD24" i="1" s="1"/>
  <c r="H24" i="1"/>
  <c r="AC24" i="1" s="1"/>
  <c r="G24" i="1"/>
  <c r="AB24" i="1" s="1"/>
  <c r="F24" i="1"/>
  <c r="AA24" i="1" s="1"/>
  <c r="E24" i="1"/>
  <c r="Z24" i="1" s="1"/>
  <c r="U23" i="1"/>
  <c r="Q23" i="1"/>
  <c r="AL23" i="1" s="1"/>
  <c r="P23" i="1"/>
  <c r="AK23" i="1" s="1"/>
  <c r="O23" i="1"/>
  <c r="AJ23" i="1" s="1"/>
  <c r="N23" i="1"/>
  <c r="AI23" i="1" s="1"/>
  <c r="M23" i="1"/>
  <c r="AH23" i="1" s="1"/>
  <c r="L23" i="1"/>
  <c r="AG23" i="1" s="1"/>
  <c r="K23" i="1"/>
  <c r="AF23" i="1" s="1"/>
  <c r="J23" i="1"/>
  <c r="AE23" i="1" s="1"/>
  <c r="I23" i="1"/>
  <c r="AD23" i="1" s="1"/>
  <c r="H23" i="1"/>
  <c r="AC23" i="1" s="1"/>
  <c r="G23" i="1"/>
  <c r="AB23" i="1" s="1"/>
  <c r="F23" i="1"/>
  <c r="AA23" i="1" s="1"/>
  <c r="E23" i="1"/>
  <c r="AH22" i="1"/>
  <c r="U22" i="1"/>
  <c r="Q22" i="1"/>
  <c r="AL22" i="1" s="1"/>
  <c r="P22" i="1"/>
  <c r="AK22" i="1" s="1"/>
  <c r="O22" i="1"/>
  <c r="AJ22" i="1" s="1"/>
  <c r="N22" i="1"/>
  <c r="AI22" i="1" s="1"/>
  <c r="M22" i="1"/>
  <c r="L22" i="1"/>
  <c r="AG22" i="1" s="1"/>
  <c r="K22" i="1"/>
  <c r="AF22" i="1" s="1"/>
  <c r="J22" i="1"/>
  <c r="AE22" i="1" s="1"/>
  <c r="I22" i="1"/>
  <c r="AD22" i="1" s="1"/>
  <c r="H22" i="1"/>
  <c r="AC22" i="1" s="1"/>
  <c r="G22" i="1"/>
  <c r="AB22" i="1" s="1"/>
  <c r="F22" i="1"/>
  <c r="AA22" i="1" s="1"/>
  <c r="E22" i="1"/>
  <c r="Z22" i="1" s="1"/>
  <c r="Z21" i="1"/>
  <c r="U21" i="1"/>
  <c r="Q21" i="1"/>
  <c r="AL21" i="1" s="1"/>
  <c r="P21" i="1"/>
  <c r="AK21" i="1" s="1"/>
  <c r="O21" i="1"/>
  <c r="AJ21" i="1" s="1"/>
  <c r="N21" i="1"/>
  <c r="AI21" i="1" s="1"/>
  <c r="M21" i="1"/>
  <c r="AH21" i="1" s="1"/>
  <c r="L21" i="1"/>
  <c r="AG21" i="1" s="1"/>
  <c r="K21" i="1"/>
  <c r="AF21" i="1" s="1"/>
  <c r="J21" i="1"/>
  <c r="AE21" i="1" s="1"/>
  <c r="I21" i="1"/>
  <c r="AD21" i="1" s="1"/>
  <c r="H21" i="1"/>
  <c r="AC21" i="1" s="1"/>
  <c r="G21" i="1"/>
  <c r="AB21" i="1" s="1"/>
  <c r="F21" i="1"/>
  <c r="AA21" i="1" s="1"/>
  <c r="E21" i="1"/>
  <c r="U20" i="1"/>
  <c r="Q20" i="1"/>
  <c r="AL20" i="1" s="1"/>
  <c r="P20" i="1"/>
  <c r="AK20" i="1" s="1"/>
  <c r="O20" i="1"/>
  <c r="AJ20" i="1" s="1"/>
  <c r="N20" i="1"/>
  <c r="AI20" i="1" s="1"/>
  <c r="M20" i="1"/>
  <c r="AH20" i="1" s="1"/>
  <c r="L20" i="1"/>
  <c r="AG20" i="1" s="1"/>
  <c r="K20" i="1"/>
  <c r="AF20" i="1" s="1"/>
  <c r="J20" i="1"/>
  <c r="AE20" i="1" s="1"/>
  <c r="I20" i="1"/>
  <c r="AD20" i="1" s="1"/>
  <c r="H20" i="1"/>
  <c r="AC20" i="1" s="1"/>
  <c r="G20" i="1"/>
  <c r="AB20" i="1" s="1"/>
  <c r="F20" i="1"/>
  <c r="AA20" i="1" s="1"/>
  <c r="E20" i="1"/>
  <c r="Z20" i="1" s="1"/>
  <c r="AE19" i="1"/>
  <c r="AA19" i="1"/>
  <c r="U19" i="1"/>
  <c r="Q19" i="1"/>
  <c r="AL19" i="1" s="1"/>
  <c r="P19" i="1"/>
  <c r="AK19" i="1" s="1"/>
  <c r="O19" i="1"/>
  <c r="AJ19" i="1" s="1"/>
  <c r="N19" i="1"/>
  <c r="AI19" i="1" s="1"/>
  <c r="M19" i="1"/>
  <c r="AH19" i="1" s="1"/>
  <c r="L19" i="1"/>
  <c r="AG19" i="1" s="1"/>
  <c r="K19" i="1"/>
  <c r="AF19" i="1" s="1"/>
  <c r="J19" i="1"/>
  <c r="I19" i="1"/>
  <c r="AD19" i="1" s="1"/>
  <c r="H19" i="1"/>
  <c r="AC19" i="1" s="1"/>
  <c r="G19" i="1"/>
  <c r="AB19" i="1" s="1"/>
  <c r="F19" i="1"/>
  <c r="E19" i="1"/>
  <c r="U18" i="1"/>
  <c r="Q18" i="1"/>
  <c r="AL18" i="1" s="1"/>
  <c r="P18" i="1"/>
  <c r="AK18" i="1" s="1"/>
  <c r="O18" i="1"/>
  <c r="AJ18" i="1" s="1"/>
  <c r="N18" i="1"/>
  <c r="AI18" i="1" s="1"/>
  <c r="M18" i="1"/>
  <c r="AH18" i="1" s="1"/>
  <c r="L18" i="1"/>
  <c r="AG18" i="1" s="1"/>
  <c r="K18" i="1"/>
  <c r="AF18" i="1" s="1"/>
  <c r="J18" i="1"/>
  <c r="AE18" i="1" s="1"/>
  <c r="I18" i="1"/>
  <c r="AD18" i="1" s="1"/>
  <c r="H18" i="1"/>
  <c r="AC18" i="1" s="1"/>
  <c r="G18" i="1"/>
  <c r="AB18" i="1" s="1"/>
  <c r="F18" i="1"/>
  <c r="AA18" i="1" s="1"/>
  <c r="E18" i="1"/>
  <c r="Z18" i="1" s="1"/>
  <c r="U17" i="1"/>
  <c r="Q17" i="1"/>
  <c r="AL17" i="1" s="1"/>
  <c r="P17" i="1"/>
  <c r="AK17" i="1" s="1"/>
  <c r="O17" i="1"/>
  <c r="AJ17" i="1" s="1"/>
  <c r="N17" i="1"/>
  <c r="AI17" i="1" s="1"/>
  <c r="M17" i="1"/>
  <c r="AH17" i="1" s="1"/>
  <c r="L17" i="1"/>
  <c r="AG17" i="1" s="1"/>
  <c r="K17" i="1"/>
  <c r="AF17" i="1" s="1"/>
  <c r="J17" i="1"/>
  <c r="AE17" i="1" s="1"/>
  <c r="I17" i="1"/>
  <c r="AD17" i="1" s="1"/>
  <c r="H17" i="1"/>
  <c r="AC17" i="1" s="1"/>
  <c r="G17" i="1"/>
  <c r="AB17" i="1" s="1"/>
  <c r="F17" i="1"/>
  <c r="AA17" i="1" s="1"/>
  <c r="E17" i="1"/>
  <c r="Z17" i="1" s="1"/>
  <c r="AF16" i="1"/>
  <c r="U16" i="1"/>
  <c r="Q16" i="1"/>
  <c r="AL16" i="1" s="1"/>
  <c r="P16" i="1"/>
  <c r="AK16" i="1" s="1"/>
  <c r="O16" i="1"/>
  <c r="AJ16" i="1" s="1"/>
  <c r="N16" i="1"/>
  <c r="AI16" i="1" s="1"/>
  <c r="M16" i="1"/>
  <c r="AH16" i="1" s="1"/>
  <c r="L16" i="1"/>
  <c r="AG16" i="1" s="1"/>
  <c r="K16" i="1"/>
  <c r="J16" i="1"/>
  <c r="AE16" i="1" s="1"/>
  <c r="I16" i="1"/>
  <c r="AD16" i="1" s="1"/>
  <c r="H16" i="1"/>
  <c r="AC16" i="1" s="1"/>
  <c r="G16" i="1"/>
  <c r="AB16" i="1" s="1"/>
  <c r="F16" i="1"/>
  <c r="AA16" i="1" s="1"/>
  <c r="E16" i="1"/>
  <c r="Z16" i="1" s="1"/>
  <c r="AF15" i="1"/>
  <c r="U15" i="1"/>
  <c r="Q15" i="1"/>
  <c r="AL15" i="1" s="1"/>
  <c r="P15" i="1"/>
  <c r="AK15" i="1" s="1"/>
  <c r="O15" i="1"/>
  <c r="AJ15" i="1" s="1"/>
  <c r="N15" i="1"/>
  <c r="AI15" i="1" s="1"/>
  <c r="M15" i="1"/>
  <c r="AH15" i="1" s="1"/>
  <c r="L15" i="1"/>
  <c r="AG15" i="1" s="1"/>
  <c r="K15" i="1"/>
  <c r="J15" i="1"/>
  <c r="AE15" i="1" s="1"/>
  <c r="I15" i="1"/>
  <c r="AD15" i="1" s="1"/>
  <c r="H15" i="1"/>
  <c r="AC15" i="1" s="1"/>
  <c r="G15" i="1"/>
  <c r="AB15" i="1" s="1"/>
  <c r="F15" i="1"/>
  <c r="AA15" i="1" s="1"/>
  <c r="E15" i="1"/>
  <c r="AH14" i="1"/>
  <c r="U14" i="1"/>
  <c r="Q14" i="1"/>
  <c r="AL14" i="1" s="1"/>
  <c r="P14" i="1"/>
  <c r="AK14" i="1" s="1"/>
  <c r="O14" i="1"/>
  <c r="AJ14" i="1" s="1"/>
  <c r="N14" i="1"/>
  <c r="AI14" i="1" s="1"/>
  <c r="M14" i="1"/>
  <c r="L14" i="1"/>
  <c r="AG14" i="1" s="1"/>
  <c r="K14" i="1"/>
  <c r="AF14" i="1" s="1"/>
  <c r="J14" i="1"/>
  <c r="AE14" i="1" s="1"/>
  <c r="I14" i="1"/>
  <c r="AD14" i="1" s="1"/>
  <c r="H14" i="1"/>
  <c r="AC14" i="1" s="1"/>
  <c r="G14" i="1"/>
  <c r="AB14" i="1" s="1"/>
  <c r="F14" i="1"/>
  <c r="AA14" i="1" s="1"/>
  <c r="E14" i="1"/>
  <c r="Z14" i="1" s="1"/>
  <c r="Z13" i="1"/>
  <c r="U13" i="1"/>
  <c r="Q13" i="1"/>
  <c r="AL13" i="1" s="1"/>
  <c r="P13" i="1"/>
  <c r="AK13" i="1" s="1"/>
  <c r="O13" i="1"/>
  <c r="AJ13" i="1" s="1"/>
  <c r="N13" i="1"/>
  <c r="AI13" i="1" s="1"/>
  <c r="M13" i="1"/>
  <c r="AH13" i="1" s="1"/>
  <c r="L13" i="1"/>
  <c r="AG13" i="1" s="1"/>
  <c r="K13" i="1"/>
  <c r="AF13" i="1" s="1"/>
  <c r="J13" i="1"/>
  <c r="AE13" i="1" s="1"/>
  <c r="I13" i="1"/>
  <c r="AD13" i="1" s="1"/>
  <c r="H13" i="1"/>
  <c r="AC13" i="1" s="1"/>
  <c r="G13" i="1"/>
  <c r="AB13" i="1" s="1"/>
  <c r="F13" i="1"/>
  <c r="AA13" i="1" s="1"/>
  <c r="E13" i="1"/>
  <c r="U12" i="1"/>
  <c r="Q12" i="1"/>
  <c r="AL12" i="1" s="1"/>
  <c r="P12" i="1"/>
  <c r="AK12" i="1" s="1"/>
  <c r="O12" i="1"/>
  <c r="AJ12" i="1" s="1"/>
  <c r="N12" i="1"/>
  <c r="AI12" i="1" s="1"/>
  <c r="M12" i="1"/>
  <c r="AH12" i="1" s="1"/>
  <c r="L12" i="1"/>
  <c r="AG12" i="1" s="1"/>
  <c r="K12" i="1"/>
  <c r="AF12" i="1" s="1"/>
  <c r="J12" i="1"/>
  <c r="AE12" i="1" s="1"/>
  <c r="I12" i="1"/>
  <c r="AD12" i="1" s="1"/>
  <c r="H12" i="1"/>
  <c r="AC12" i="1" s="1"/>
  <c r="G12" i="1"/>
  <c r="AB12" i="1" s="1"/>
  <c r="F12" i="1"/>
  <c r="AA12" i="1" s="1"/>
  <c r="E12" i="1"/>
  <c r="Z12" i="1" s="1"/>
  <c r="AE11" i="1"/>
  <c r="AA11" i="1"/>
  <c r="U11" i="1"/>
  <c r="Q11" i="1"/>
  <c r="AL11" i="1" s="1"/>
  <c r="P11" i="1"/>
  <c r="AK11" i="1" s="1"/>
  <c r="O11" i="1"/>
  <c r="AJ11" i="1" s="1"/>
  <c r="N11" i="1"/>
  <c r="AI11" i="1" s="1"/>
  <c r="M11" i="1"/>
  <c r="AH11" i="1" s="1"/>
  <c r="L11" i="1"/>
  <c r="AG11" i="1" s="1"/>
  <c r="K11" i="1"/>
  <c r="AF11" i="1" s="1"/>
  <c r="J11" i="1"/>
  <c r="I11" i="1"/>
  <c r="AD11" i="1" s="1"/>
  <c r="H11" i="1"/>
  <c r="AC11" i="1" s="1"/>
  <c r="G11" i="1"/>
  <c r="AB11" i="1" s="1"/>
  <c r="F11" i="1"/>
  <c r="E11" i="1"/>
  <c r="U10" i="1"/>
  <c r="Q10" i="1"/>
  <c r="AL10" i="1" s="1"/>
  <c r="P10" i="1"/>
  <c r="AK10" i="1" s="1"/>
  <c r="O10" i="1"/>
  <c r="AJ10" i="1" s="1"/>
  <c r="N10" i="1"/>
  <c r="AI10" i="1" s="1"/>
  <c r="M10" i="1"/>
  <c r="AH10" i="1" s="1"/>
  <c r="L10" i="1"/>
  <c r="AG10" i="1" s="1"/>
  <c r="K10" i="1"/>
  <c r="AF10" i="1" s="1"/>
  <c r="J10" i="1"/>
  <c r="AE10" i="1" s="1"/>
  <c r="I10" i="1"/>
  <c r="AD10" i="1" s="1"/>
  <c r="H10" i="1"/>
  <c r="AC10" i="1" s="1"/>
  <c r="G10" i="1"/>
  <c r="AB10" i="1" s="1"/>
  <c r="F10" i="1"/>
  <c r="AA10" i="1" s="1"/>
  <c r="E10" i="1"/>
  <c r="Z10" i="1" s="1"/>
  <c r="U9" i="1"/>
  <c r="Q9" i="1"/>
  <c r="AL9" i="1" s="1"/>
  <c r="P9" i="1"/>
  <c r="AK9" i="1" s="1"/>
  <c r="O9" i="1"/>
  <c r="AJ9" i="1" s="1"/>
  <c r="N9" i="1"/>
  <c r="AI9" i="1" s="1"/>
  <c r="M9" i="1"/>
  <c r="AH9" i="1" s="1"/>
  <c r="L9" i="1"/>
  <c r="AG9" i="1" s="1"/>
  <c r="K9" i="1"/>
  <c r="AF9" i="1" s="1"/>
  <c r="J9" i="1"/>
  <c r="AE9" i="1" s="1"/>
  <c r="I9" i="1"/>
  <c r="AD9" i="1" s="1"/>
  <c r="H9" i="1"/>
  <c r="AC9" i="1" s="1"/>
  <c r="G9" i="1"/>
  <c r="AB9" i="1" s="1"/>
  <c r="F9" i="1"/>
  <c r="AA9" i="1" s="1"/>
  <c r="E9" i="1"/>
  <c r="Z9" i="1" s="1"/>
  <c r="AF8" i="1"/>
  <c r="U8" i="1"/>
  <c r="Q8" i="1"/>
  <c r="AL8" i="1" s="1"/>
  <c r="P8" i="1"/>
  <c r="AK8" i="1" s="1"/>
  <c r="O8" i="1"/>
  <c r="AJ8" i="1" s="1"/>
  <c r="N8" i="1"/>
  <c r="AI8" i="1" s="1"/>
  <c r="M8" i="1"/>
  <c r="AH8" i="1" s="1"/>
  <c r="L8" i="1"/>
  <c r="AG8" i="1" s="1"/>
  <c r="K8" i="1"/>
  <c r="J8" i="1"/>
  <c r="AE8" i="1" s="1"/>
  <c r="I8" i="1"/>
  <c r="AD8" i="1" s="1"/>
  <c r="H8" i="1"/>
  <c r="AC8" i="1" s="1"/>
  <c r="G8" i="1"/>
  <c r="AB8" i="1" s="1"/>
  <c r="F8" i="1"/>
  <c r="AA8" i="1" s="1"/>
  <c r="E8" i="1"/>
  <c r="Z8" i="1" s="1"/>
  <c r="AF7" i="1"/>
  <c r="U7" i="1"/>
  <c r="Q7" i="1"/>
  <c r="AL7" i="1" s="1"/>
  <c r="P7" i="1"/>
  <c r="AK7" i="1" s="1"/>
  <c r="O7" i="1"/>
  <c r="AJ7" i="1" s="1"/>
  <c r="N7" i="1"/>
  <c r="AI7" i="1" s="1"/>
  <c r="M7" i="1"/>
  <c r="AH7" i="1" s="1"/>
  <c r="L7" i="1"/>
  <c r="AG7" i="1" s="1"/>
  <c r="K7" i="1"/>
  <c r="J7" i="1"/>
  <c r="AE7" i="1" s="1"/>
  <c r="I7" i="1"/>
  <c r="AD7" i="1" s="1"/>
  <c r="H7" i="1"/>
  <c r="AC7" i="1" s="1"/>
  <c r="G7" i="1"/>
  <c r="AB7" i="1" s="1"/>
  <c r="F7" i="1"/>
  <c r="AA7" i="1" s="1"/>
  <c r="E7" i="1"/>
  <c r="AH6" i="1"/>
  <c r="U6" i="1"/>
  <c r="Q6" i="1"/>
  <c r="AL6" i="1" s="1"/>
  <c r="P6" i="1"/>
  <c r="AK6" i="1" s="1"/>
  <c r="O6" i="1"/>
  <c r="AJ6" i="1" s="1"/>
  <c r="N6" i="1"/>
  <c r="AI6" i="1" s="1"/>
  <c r="M6" i="1"/>
  <c r="L6" i="1"/>
  <c r="AG6" i="1" s="1"/>
  <c r="K6" i="1"/>
  <c r="AF6" i="1" s="1"/>
  <c r="J6" i="1"/>
  <c r="AE6" i="1" s="1"/>
  <c r="I6" i="1"/>
  <c r="AD6" i="1" s="1"/>
  <c r="H6" i="1"/>
  <c r="AC6" i="1" s="1"/>
  <c r="G6" i="1"/>
  <c r="AB6" i="1" s="1"/>
  <c r="F6" i="1"/>
  <c r="AA6" i="1" s="1"/>
  <c r="E6" i="1"/>
  <c r="Z6" i="1" s="1"/>
  <c r="Z5" i="1"/>
  <c r="U5" i="1"/>
  <c r="Q5" i="1"/>
  <c r="AL5" i="1" s="1"/>
  <c r="P5" i="1"/>
  <c r="AK5" i="1" s="1"/>
  <c r="O5" i="1"/>
  <c r="AJ5" i="1" s="1"/>
  <c r="N5" i="1"/>
  <c r="AI5" i="1" s="1"/>
  <c r="M5" i="1"/>
  <c r="AH5" i="1" s="1"/>
  <c r="L5" i="1"/>
  <c r="AG5" i="1" s="1"/>
  <c r="K5" i="1"/>
  <c r="AF5" i="1" s="1"/>
  <c r="J5" i="1"/>
  <c r="AE5" i="1" s="1"/>
  <c r="I5" i="1"/>
  <c r="AD5" i="1" s="1"/>
  <c r="H5" i="1"/>
  <c r="AC5" i="1" s="1"/>
  <c r="G5" i="1"/>
  <c r="AB5" i="1" s="1"/>
  <c r="F5" i="1"/>
  <c r="AA5" i="1" s="1"/>
  <c r="E5" i="1"/>
  <c r="J30" i="7" l="1"/>
  <c r="J32" i="8"/>
  <c r="I32" i="8"/>
  <c r="H32" i="8"/>
  <c r="I40" i="8"/>
  <c r="H40" i="8"/>
  <c r="I16" i="9"/>
  <c r="H16" i="9"/>
  <c r="I9" i="10"/>
  <c r="H9" i="10"/>
  <c r="H13" i="14"/>
  <c r="J13" i="14" s="1"/>
  <c r="G26" i="21"/>
  <c r="L26" i="21"/>
  <c r="L36" i="24"/>
  <c r="F36" i="24"/>
  <c r="R24" i="4"/>
  <c r="H11" i="4"/>
  <c r="J12" i="4"/>
  <c r="H23" i="4"/>
  <c r="I28" i="4"/>
  <c r="J31" i="4"/>
  <c r="I38" i="4"/>
  <c r="F48" i="4"/>
  <c r="H7" i="5"/>
  <c r="I16" i="5"/>
  <c r="H17" i="5"/>
  <c r="J17" i="5" s="1"/>
  <c r="I39" i="5"/>
  <c r="I40" i="5"/>
  <c r="J40" i="5" s="1"/>
  <c r="I11" i="6"/>
  <c r="R46" i="6"/>
  <c r="J43" i="6"/>
  <c r="I29" i="7"/>
  <c r="J29" i="7" s="1"/>
  <c r="I5" i="8"/>
  <c r="J5" i="8" s="1"/>
  <c r="H5" i="8"/>
  <c r="I9" i="8"/>
  <c r="H9" i="8"/>
  <c r="I39" i="9"/>
  <c r="J39" i="9" s="1"/>
  <c r="H38" i="16"/>
  <c r="J38" i="16" s="1"/>
  <c r="I38" i="16"/>
  <c r="H20" i="4"/>
  <c r="J20" i="4" s="1"/>
  <c r="H29" i="4"/>
  <c r="H39" i="4"/>
  <c r="J39" i="4" s="1"/>
  <c r="J41" i="4"/>
  <c r="I15" i="5"/>
  <c r="J18" i="5"/>
  <c r="F23" i="5"/>
  <c r="I38" i="5"/>
  <c r="H41" i="5"/>
  <c r="J41" i="5" s="1"/>
  <c r="H12" i="6"/>
  <c r="J16" i="6"/>
  <c r="H30" i="7"/>
  <c r="H21" i="8"/>
  <c r="J21" i="8" s="1"/>
  <c r="I38" i="9"/>
  <c r="H38" i="9"/>
  <c r="S24" i="4"/>
  <c r="I13" i="4"/>
  <c r="I20" i="4"/>
  <c r="L45" i="4"/>
  <c r="H32" i="4"/>
  <c r="I39" i="4"/>
  <c r="R25" i="5"/>
  <c r="G55" i="5" s="1"/>
  <c r="H8" i="5"/>
  <c r="J10" i="5"/>
  <c r="I18" i="5"/>
  <c r="H28" i="5"/>
  <c r="I29" i="5"/>
  <c r="H30" i="5"/>
  <c r="I31" i="5"/>
  <c r="J6" i="6"/>
  <c r="H6" i="6"/>
  <c r="R25" i="6"/>
  <c r="H14" i="6"/>
  <c r="J14" i="6" s="1"/>
  <c r="H44" i="6"/>
  <c r="H6" i="7"/>
  <c r="H9" i="7"/>
  <c r="J13" i="7"/>
  <c r="H13" i="7"/>
  <c r="H21" i="7"/>
  <c r="K46" i="7"/>
  <c r="H38" i="7"/>
  <c r="J38" i="7" s="1"/>
  <c r="I30" i="8"/>
  <c r="H30" i="8"/>
  <c r="I11" i="10"/>
  <c r="H11" i="10"/>
  <c r="I21" i="10"/>
  <c r="H21" i="10"/>
  <c r="H35" i="11"/>
  <c r="J18" i="4"/>
  <c r="K25" i="5"/>
  <c r="L49" i="5"/>
  <c r="L51" i="5" s="1"/>
  <c r="F49" i="5"/>
  <c r="I34" i="7"/>
  <c r="H34" i="7"/>
  <c r="H15" i="8"/>
  <c r="J15" i="8" s="1"/>
  <c r="H17" i="9"/>
  <c r="J17" i="9" s="1"/>
  <c r="S46" i="9"/>
  <c r="H5" i="13"/>
  <c r="J5" i="13" s="1"/>
  <c r="J36" i="14"/>
  <c r="I36" i="14"/>
  <c r="H36" i="14"/>
  <c r="I7" i="4"/>
  <c r="J10" i="4"/>
  <c r="I17" i="4"/>
  <c r="S45" i="4"/>
  <c r="H33" i="4"/>
  <c r="J33" i="4" s="1"/>
  <c r="I34" i="4"/>
  <c r="J9" i="5"/>
  <c r="H10" i="5"/>
  <c r="H11" i="5"/>
  <c r="I12" i="5"/>
  <c r="H13" i="5"/>
  <c r="I14" i="5"/>
  <c r="J32" i="5"/>
  <c r="H33" i="5"/>
  <c r="H34" i="5"/>
  <c r="I35" i="5"/>
  <c r="H36" i="5"/>
  <c r="I37" i="5"/>
  <c r="I5" i="6"/>
  <c r="I16" i="6"/>
  <c r="I19" i="6"/>
  <c r="I29" i="6"/>
  <c r="J29" i="6" s="1"/>
  <c r="I32" i="6"/>
  <c r="J35" i="6"/>
  <c r="H37" i="6"/>
  <c r="J37" i="6" s="1"/>
  <c r="R25" i="7"/>
  <c r="I12" i="7"/>
  <c r="I37" i="7"/>
  <c r="I19" i="8"/>
  <c r="H19" i="8"/>
  <c r="I17" i="9"/>
  <c r="H40" i="9"/>
  <c r="I23" i="14"/>
  <c r="H23" i="14"/>
  <c r="J23" i="14" s="1"/>
  <c r="I38" i="7"/>
  <c r="J7" i="8"/>
  <c r="I31" i="8"/>
  <c r="I8" i="9"/>
  <c r="J18" i="9"/>
  <c r="I40" i="9"/>
  <c r="J40" i="9" s="1"/>
  <c r="I44" i="9"/>
  <c r="R27" i="10"/>
  <c r="I10" i="10"/>
  <c r="I35" i="10"/>
  <c r="H15" i="11"/>
  <c r="I15" i="11"/>
  <c r="I35" i="11"/>
  <c r="J35" i="11" s="1"/>
  <c r="I5" i="13"/>
  <c r="H39" i="13"/>
  <c r="I5" i="14"/>
  <c r="H5" i="14"/>
  <c r="J5" i="14" s="1"/>
  <c r="I12" i="14"/>
  <c r="I13" i="14"/>
  <c r="H44" i="14"/>
  <c r="J44" i="14" s="1"/>
  <c r="I20" i="15"/>
  <c r="J20" i="15" s="1"/>
  <c r="H20" i="15"/>
  <c r="I21" i="16"/>
  <c r="H21" i="16"/>
  <c r="I8" i="19"/>
  <c r="L19" i="19"/>
  <c r="F19" i="19"/>
  <c r="L34" i="20"/>
  <c r="F34" i="20"/>
  <c r="L37" i="22"/>
  <c r="F37" i="22"/>
  <c r="I5" i="7"/>
  <c r="J5" i="7" s="1"/>
  <c r="H14" i="7"/>
  <c r="I15" i="7"/>
  <c r="H16" i="7"/>
  <c r="I17" i="7"/>
  <c r="I30" i="7"/>
  <c r="H39" i="7"/>
  <c r="I40" i="7"/>
  <c r="H41" i="7"/>
  <c r="I42" i="7"/>
  <c r="S25" i="8"/>
  <c r="I16" i="8"/>
  <c r="L46" i="8"/>
  <c r="H33" i="8"/>
  <c r="J34" i="8"/>
  <c r="R25" i="9"/>
  <c r="J10" i="9"/>
  <c r="I18" i="9"/>
  <c r="H28" i="9"/>
  <c r="I29" i="9"/>
  <c r="S27" i="10"/>
  <c r="I12" i="10"/>
  <c r="K48" i="10"/>
  <c r="H34" i="10"/>
  <c r="H44" i="10"/>
  <c r="I49" i="11"/>
  <c r="I39" i="12"/>
  <c r="J39" i="12" s="1"/>
  <c r="H39" i="12"/>
  <c r="H38" i="13"/>
  <c r="I39" i="13"/>
  <c r="J39" i="13" s="1"/>
  <c r="H46" i="13"/>
  <c r="H11" i="14"/>
  <c r="I44" i="14"/>
  <c r="H41" i="15"/>
  <c r="J41" i="15" s="1"/>
  <c r="H9" i="16"/>
  <c r="J9" i="16" s="1"/>
  <c r="J14" i="12"/>
  <c r="H14" i="12"/>
  <c r="I24" i="12"/>
  <c r="H24" i="12"/>
  <c r="J24" i="12" s="1"/>
  <c r="S25" i="7"/>
  <c r="G56" i="7" s="1"/>
  <c r="I19" i="7"/>
  <c r="I44" i="7"/>
  <c r="I7" i="8"/>
  <c r="I10" i="8"/>
  <c r="J13" i="8"/>
  <c r="I20" i="8"/>
  <c r="S46" i="8"/>
  <c r="H34" i="8"/>
  <c r="I35" i="8"/>
  <c r="I42" i="8"/>
  <c r="J42" i="8" s="1"/>
  <c r="H44" i="8"/>
  <c r="T51" i="8"/>
  <c r="J9" i="9"/>
  <c r="H10" i="9"/>
  <c r="I12" i="9"/>
  <c r="I14" i="9"/>
  <c r="J23" i="9"/>
  <c r="H32" i="9"/>
  <c r="J32" i="9" s="1"/>
  <c r="I36" i="9"/>
  <c r="H5" i="10"/>
  <c r="I6" i="10"/>
  <c r="I14" i="12"/>
  <c r="H25" i="13"/>
  <c r="I37" i="13"/>
  <c r="H8" i="15"/>
  <c r="J8" i="15" s="1"/>
  <c r="I9" i="15"/>
  <c r="H15" i="16"/>
  <c r="J15" i="16" s="1"/>
  <c r="J33" i="5"/>
  <c r="I41" i="5"/>
  <c r="H7" i="6"/>
  <c r="J8" i="6"/>
  <c r="I38" i="6"/>
  <c r="T51" i="6"/>
  <c r="I11" i="7"/>
  <c r="H12" i="7"/>
  <c r="J12" i="7" s="1"/>
  <c r="J21" i="7"/>
  <c r="S46" i="7"/>
  <c r="R46" i="7"/>
  <c r="T46" i="7" s="1"/>
  <c r="I36" i="7"/>
  <c r="H37" i="7"/>
  <c r="J37" i="7" s="1"/>
  <c r="I12" i="8"/>
  <c r="F22" i="8"/>
  <c r="H22" i="8" s="1"/>
  <c r="I37" i="8"/>
  <c r="J40" i="8"/>
  <c r="H5" i="9"/>
  <c r="I6" i="9"/>
  <c r="H15" i="9"/>
  <c r="R46" i="9"/>
  <c r="T46" i="9" s="1"/>
  <c r="H37" i="9"/>
  <c r="J9" i="10"/>
  <c r="H17" i="10"/>
  <c r="J17" i="10" s="1"/>
  <c r="I18" i="10"/>
  <c r="H36" i="10"/>
  <c r="J36" i="10" s="1"/>
  <c r="I46" i="10"/>
  <c r="H46" i="10"/>
  <c r="J46" i="10" s="1"/>
  <c r="I6" i="12"/>
  <c r="H6" i="12"/>
  <c r="J6" i="12" s="1"/>
  <c r="I13" i="12"/>
  <c r="H37" i="12"/>
  <c r="J37" i="12" s="1"/>
  <c r="I17" i="13"/>
  <c r="I46" i="14"/>
  <c r="H46" i="14"/>
  <c r="I8" i="15"/>
  <c r="I14" i="10"/>
  <c r="J25" i="10"/>
  <c r="J38" i="10"/>
  <c r="I6" i="11"/>
  <c r="H7" i="11"/>
  <c r="I16" i="11"/>
  <c r="H17" i="11"/>
  <c r="J18" i="11"/>
  <c r="I39" i="11"/>
  <c r="I5" i="12"/>
  <c r="R27" i="12"/>
  <c r="J16" i="12"/>
  <c r="J31" i="12"/>
  <c r="H8" i="13"/>
  <c r="I9" i="13"/>
  <c r="I30" i="13"/>
  <c r="J15" i="14"/>
  <c r="I45" i="14"/>
  <c r="I10" i="15"/>
  <c r="J24" i="15"/>
  <c r="I42" i="15"/>
  <c r="I46" i="15"/>
  <c r="I9" i="16"/>
  <c r="H22" i="16"/>
  <c r="J23" i="16"/>
  <c r="J25" i="16"/>
  <c r="H25" i="16"/>
  <c r="J30" i="16"/>
  <c r="R48" i="16"/>
  <c r="L26" i="19"/>
  <c r="G26" i="19"/>
  <c r="I26" i="19" s="1"/>
  <c r="F33" i="23"/>
  <c r="L33" i="23"/>
  <c r="H31" i="25"/>
  <c r="J31" i="25"/>
  <c r="J30" i="10"/>
  <c r="H9" i="11"/>
  <c r="J9" i="11" s="1"/>
  <c r="H23" i="11"/>
  <c r="H40" i="11"/>
  <c r="J8" i="12"/>
  <c r="H10" i="13"/>
  <c r="S27" i="13"/>
  <c r="I19" i="13"/>
  <c r="H20" i="13"/>
  <c r="J20" i="13" s="1"/>
  <c r="I40" i="13"/>
  <c r="J40" i="13" s="1"/>
  <c r="J7" i="14"/>
  <c r="I24" i="14"/>
  <c r="S48" i="14"/>
  <c r="I37" i="14"/>
  <c r="H14" i="15"/>
  <c r="J14" i="15" s="1"/>
  <c r="H22" i="15"/>
  <c r="L14" i="18"/>
  <c r="G14" i="18"/>
  <c r="I14" i="18" s="1"/>
  <c r="T53" i="10"/>
  <c r="J17" i="11"/>
  <c r="J45" i="12"/>
  <c r="J21" i="13"/>
  <c r="S27" i="14"/>
  <c r="J42" i="14"/>
  <c r="S27" i="15"/>
  <c r="J31" i="15"/>
  <c r="H35" i="15"/>
  <c r="J35" i="15" s="1"/>
  <c r="L7" i="19"/>
  <c r="F7" i="19"/>
  <c r="G15" i="21"/>
  <c r="L15" i="21"/>
  <c r="L24" i="21"/>
  <c r="G24" i="21"/>
  <c r="F8" i="23"/>
  <c r="L8" i="23"/>
  <c r="L17" i="24"/>
  <c r="F17" i="24"/>
  <c r="H30" i="10"/>
  <c r="I31" i="10"/>
  <c r="I41" i="10"/>
  <c r="J44" i="10"/>
  <c r="I10" i="11"/>
  <c r="J10" i="11" s="1"/>
  <c r="L46" i="11"/>
  <c r="I33" i="11"/>
  <c r="H34" i="11"/>
  <c r="J34" i="11" s="1"/>
  <c r="H41" i="11"/>
  <c r="J43" i="11"/>
  <c r="I9" i="12"/>
  <c r="I19" i="12"/>
  <c r="J22" i="12"/>
  <c r="I34" i="12"/>
  <c r="I44" i="12"/>
  <c r="H11" i="13"/>
  <c r="J13" i="13"/>
  <c r="I21" i="13"/>
  <c r="H32" i="13"/>
  <c r="J32" i="13" s="1"/>
  <c r="H35" i="13"/>
  <c r="I36" i="13"/>
  <c r="H44" i="13"/>
  <c r="H45" i="13"/>
  <c r="I8" i="14"/>
  <c r="I18" i="14"/>
  <c r="J21" i="14"/>
  <c r="I31" i="14"/>
  <c r="J34" i="14"/>
  <c r="I41" i="14"/>
  <c r="I6" i="15"/>
  <c r="H7" i="15"/>
  <c r="J7" i="15" s="1"/>
  <c r="H16" i="15"/>
  <c r="H34" i="15"/>
  <c r="H6" i="16"/>
  <c r="J7" i="16"/>
  <c r="H14" i="16"/>
  <c r="H17" i="16"/>
  <c r="J17" i="16" s="1"/>
  <c r="H36" i="16"/>
  <c r="J36" i="16" s="1"/>
  <c r="H42" i="16"/>
  <c r="I42" i="16"/>
  <c r="H32" i="21"/>
  <c r="L35" i="23"/>
  <c r="G35" i="23"/>
  <c r="G24" i="27"/>
  <c r="I24" i="27" s="1"/>
  <c r="L24" i="27"/>
  <c r="H39" i="29"/>
  <c r="I39" i="29"/>
  <c r="L8" i="32"/>
  <c r="F8" i="32"/>
  <c r="L13" i="34"/>
  <c r="F13" i="34"/>
  <c r="L40" i="34"/>
  <c r="F40" i="34"/>
  <c r="I17" i="15"/>
  <c r="R48" i="15"/>
  <c r="I38" i="15"/>
  <c r="H39" i="15"/>
  <c r="J39" i="15" s="1"/>
  <c r="I18" i="16"/>
  <c r="J46" i="16"/>
  <c r="F7" i="18"/>
  <c r="F19" i="18"/>
  <c r="F30" i="18"/>
  <c r="L33" i="18"/>
  <c r="L35" i="18"/>
  <c r="R21" i="19"/>
  <c r="F8" i="19"/>
  <c r="H8" i="19" s="1"/>
  <c r="R42" i="19"/>
  <c r="F36" i="19"/>
  <c r="F39" i="19"/>
  <c r="H39" i="19" s="1"/>
  <c r="F19" i="20"/>
  <c r="F27" i="20"/>
  <c r="F27" i="21"/>
  <c r="L32" i="21"/>
  <c r="I33" i="21"/>
  <c r="F37" i="21"/>
  <c r="F39" i="21"/>
  <c r="S21" i="22"/>
  <c r="F10" i="22"/>
  <c r="F40" i="22"/>
  <c r="H40" i="22" s="1"/>
  <c r="L14" i="23"/>
  <c r="F40" i="24"/>
  <c r="I10" i="25"/>
  <c r="F16" i="25"/>
  <c r="F18" i="25"/>
  <c r="L26" i="25"/>
  <c r="L27" i="25"/>
  <c r="F27" i="25"/>
  <c r="I31" i="25"/>
  <c r="H31" i="29"/>
  <c r="I31" i="29"/>
  <c r="G14" i="32"/>
  <c r="L14" i="32"/>
  <c r="L26" i="33"/>
  <c r="G26" i="33"/>
  <c r="L29" i="33"/>
  <c r="F29" i="33"/>
  <c r="F28" i="18"/>
  <c r="H28" i="18" s="1"/>
  <c r="F45" i="18"/>
  <c r="H45" i="18" s="1"/>
  <c r="K47" i="18"/>
  <c r="G15" i="19"/>
  <c r="L18" i="19"/>
  <c r="F31" i="19"/>
  <c r="I35" i="19"/>
  <c r="F30" i="20"/>
  <c r="L33" i="20"/>
  <c r="G11" i="21"/>
  <c r="F13" i="22"/>
  <c r="F28" i="22"/>
  <c r="L36" i="22"/>
  <c r="F28" i="23"/>
  <c r="H28" i="23" s="1"/>
  <c r="F45" i="23"/>
  <c r="F12" i="24"/>
  <c r="F33" i="24"/>
  <c r="H33" i="24" s="1"/>
  <c r="F6" i="25"/>
  <c r="H6" i="25" s="1"/>
  <c r="G25" i="26"/>
  <c r="I25" i="26" s="1"/>
  <c r="G26" i="27"/>
  <c r="L26" i="27"/>
  <c r="L8" i="28"/>
  <c r="F8" i="28"/>
  <c r="I30" i="29"/>
  <c r="H30" i="29"/>
  <c r="T48" i="29"/>
  <c r="H13" i="32"/>
  <c r="I13" i="32"/>
  <c r="J13" i="32" s="1"/>
  <c r="L25" i="32"/>
  <c r="G25" i="32"/>
  <c r="I25" i="32" s="1"/>
  <c r="L9" i="34"/>
  <c r="F9" i="34"/>
  <c r="I15" i="34"/>
  <c r="J15" i="34"/>
  <c r="I39" i="16"/>
  <c r="F38" i="18"/>
  <c r="H38" i="18" s="1"/>
  <c r="S21" i="19"/>
  <c r="H12" i="19"/>
  <c r="J8" i="20"/>
  <c r="S42" i="21"/>
  <c r="F7" i="23"/>
  <c r="H7" i="23" s="1"/>
  <c r="J19" i="23"/>
  <c r="K47" i="23"/>
  <c r="H16" i="24"/>
  <c r="R42" i="25"/>
  <c r="G15" i="29"/>
  <c r="L15" i="29"/>
  <c r="F31" i="32"/>
  <c r="L31" i="32"/>
  <c r="R42" i="18"/>
  <c r="T42" i="18" s="1"/>
  <c r="S42" i="18"/>
  <c r="F10" i="20"/>
  <c r="H10" i="20" s="1"/>
  <c r="H14" i="20"/>
  <c r="F18" i="20"/>
  <c r="H18" i="20" s="1"/>
  <c r="F31" i="21"/>
  <c r="F5" i="23"/>
  <c r="R21" i="24"/>
  <c r="F8" i="24"/>
  <c r="H8" i="24" s="1"/>
  <c r="L16" i="26"/>
  <c r="F16" i="26"/>
  <c r="I13" i="27"/>
  <c r="F17" i="27"/>
  <c r="L17" i="27"/>
  <c r="L30" i="28"/>
  <c r="G30" i="28"/>
  <c r="L37" i="32"/>
  <c r="F37" i="32"/>
  <c r="G11" i="34"/>
  <c r="I11" i="34" s="1"/>
  <c r="L11" i="34"/>
  <c r="J14" i="34"/>
  <c r="H43" i="16"/>
  <c r="J44" i="16"/>
  <c r="L6" i="19"/>
  <c r="F10" i="19"/>
  <c r="L12" i="19"/>
  <c r="F16" i="19"/>
  <c r="L27" i="19"/>
  <c r="R21" i="20"/>
  <c r="G26" i="20"/>
  <c r="I26" i="20" s="1"/>
  <c r="F17" i="22"/>
  <c r="G11" i="24"/>
  <c r="I11" i="24" s="1"/>
  <c r="L16" i="24"/>
  <c r="L35" i="24"/>
  <c r="L29" i="26"/>
  <c r="G29" i="26"/>
  <c r="H24" i="27"/>
  <c r="I18" i="30"/>
  <c r="G30" i="34"/>
  <c r="I30" i="34" s="1"/>
  <c r="L30" i="34"/>
  <c r="F39" i="25"/>
  <c r="F5" i="26"/>
  <c r="H5" i="26" s="1"/>
  <c r="H9" i="26"/>
  <c r="F13" i="26"/>
  <c r="H13" i="26" s="1"/>
  <c r="F7" i="27"/>
  <c r="S42" i="27"/>
  <c r="L26" i="28"/>
  <c r="F34" i="28"/>
  <c r="H34" i="28" s="1"/>
  <c r="H38" i="28"/>
  <c r="F6" i="29"/>
  <c r="F16" i="29"/>
  <c r="F29" i="29"/>
  <c r="J35" i="29"/>
  <c r="H6" i="30"/>
  <c r="F10" i="30"/>
  <c r="H10" i="30" s="1"/>
  <c r="F18" i="30"/>
  <c r="H18" i="30" s="1"/>
  <c r="F29" i="30"/>
  <c r="H29" i="30" s="1"/>
  <c r="F35" i="30"/>
  <c r="F37" i="30"/>
  <c r="H37" i="30" s="1"/>
  <c r="H41" i="30"/>
  <c r="H46" i="30"/>
  <c r="F7" i="32"/>
  <c r="F32" i="32"/>
  <c r="G33" i="32"/>
  <c r="L36" i="32"/>
  <c r="G15" i="33"/>
  <c r="L8" i="34"/>
  <c r="L12" i="34"/>
  <c r="H27" i="34"/>
  <c r="J27" i="34" s="1"/>
  <c r="F31" i="34"/>
  <c r="F39" i="34"/>
  <c r="L46" i="34"/>
  <c r="L48" i="34" s="1"/>
  <c r="H13" i="35"/>
  <c r="K22" i="35" s="1"/>
  <c r="N5" i="36"/>
  <c r="S21" i="26"/>
  <c r="G52" i="26" s="1"/>
  <c r="L34" i="26"/>
  <c r="F6" i="28"/>
  <c r="R43" i="28"/>
  <c r="S22" i="30"/>
  <c r="S43" i="30"/>
  <c r="F13" i="31"/>
  <c r="L26" i="32"/>
  <c r="F17" i="34"/>
  <c r="I27" i="34"/>
  <c r="I13" i="35"/>
  <c r="K23" i="35" s="1"/>
  <c r="K29" i="36"/>
  <c r="F13" i="27"/>
  <c r="H13" i="27" s="1"/>
  <c r="F37" i="27"/>
  <c r="L38" i="28"/>
  <c r="L6" i="30"/>
  <c r="L14" i="30"/>
  <c r="L46" i="30"/>
  <c r="L48" i="30" s="1"/>
  <c r="R22" i="31"/>
  <c r="L25" i="34"/>
  <c r="L29" i="34"/>
  <c r="H11" i="36"/>
  <c r="K13" i="37"/>
  <c r="I11" i="36"/>
  <c r="K21" i="26"/>
  <c r="F17" i="26"/>
  <c r="F45" i="26"/>
  <c r="F27" i="27"/>
  <c r="R22" i="29"/>
  <c r="F46" i="29"/>
  <c r="F6" i="31"/>
  <c r="L10" i="31"/>
  <c r="I25" i="31"/>
  <c r="F29" i="31"/>
  <c r="L31" i="31"/>
  <c r="R22" i="32"/>
  <c r="L46" i="32"/>
  <c r="L48" i="32" s="1"/>
  <c r="H11" i="34"/>
  <c r="F16" i="34"/>
  <c r="H16" i="34" s="1"/>
  <c r="F20" i="34"/>
  <c r="H20" i="34" s="1"/>
  <c r="F46" i="34"/>
  <c r="K6" i="36"/>
  <c r="F30" i="26"/>
  <c r="F38" i="26"/>
  <c r="L25" i="27"/>
  <c r="L34" i="28"/>
  <c r="L11" i="29"/>
  <c r="F18" i="29"/>
  <c r="L10" i="30"/>
  <c r="L6" i="31"/>
  <c r="L29" i="31"/>
  <c r="S22" i="32"/>
  <c r="G53" i="32" s="1"/>
  <c r="S43" i="32"/>
  <c r="S22" i="34"/>
  <c r="M8" i="35"/>
  <c r="X21" i="2"/>
  <c r="Z51" i="2" s="1"/>
  <c r="AD27" i="1"/>
  <c r="AL27" i="1"/>
  <c r="AC48" i="1"/>
  <c r="AK48" i="1"/>
  <c r="AL57" i="1" s="1"/>
  <c r="Y21" i="2"/>
  <c r="AC21" i="2"/>
  <c r="Z42" i="2"/>
  <c r="AC27" i="1"/>
  <c r="AB48" i="1"/>
  <c r="AF48" i="1"/>
  <c r="AJ48" i="1"/>
  <c r="AK27" i="1"/>
  <c r="AK54" i="1" s="1"/>
  <c r="AJ27" i="1"/>
  <c r="AJ54" i="1" s="1"/>
  <c r="AD57" i="1"/>
  <c r="AD42" i="2"/>
  <c r="V43" i="3"/>
  <c r="L5" i="3"/>
  <c r="U43" i="3"/>
  <c r="AF27" i="1"/>
  <c r="AH56" i="1" s="1"/>
  <c r="AB21" i="2"/>
  <c r="AG27" i="1"/>
  <c r="R10" i="1"/>
  <c r="W10" i="1" s="1"/>
  <c r="R18" i="1"/>
  <c r="W18" i="1" s="1"/>
  <c r="O32" i="2"/>
  <c r="S32" i="2" s="1"/>
  <c r="O40" i="2"/>
  <c r="L6" i="3"/>
  <c r="W13" i="3"/>
  <c r="L18" i="3"/>
  <c r="L19" i="3"/>
  <c r="Q19" i="3" s="1"/>
  <c r="L31" i="3"/>
  <c r="P31" i="3" s="1"/>
  <c r="L39" i="3"/>
  <c r="Q39" i="3" s="1"/>
  <c r="AB27" i="1"/>
  <c r="AG48" i="1"/>
  <c r="AH27" i="1"/>
  <c r="R32" i="1"/>
  <c r="W32" i="1" s="1"/>
  <c r="R40" i="1"/>
  <c r="W40" i="1" s="1"/>
  <c r="X42" i="2"/>
  <c r="AB42" i="2"/>
  <c r="L10" i="3"/>
  <c r="P10" i="3" s="1"/>
  <c r="L11" i="3"/>
  <c r="Q11" i="3" s="1"/>
  <c r="L32" i="3"/>
  <c r="Q32" i="3" s="1"/>
  <c r="T32" i="3"/>
  <c r="L40" i="3"/>
  <c r="R40" i="3" s="1"/>
  <c r="T40" i="3"/>
  <c r="AG54" i="1"/>
  <c r="AH57" i="1"/>
  <c r="AI56" i="1"/>
  <c r="S28" i="2"/>
  <c r="T28" i="2"/>
  <c r="U28" i="2"/>
  <c r="P13" i="3"/>
  <c r="Q13" i="3"/>
  <c r="R13" i="3"/>
  <c r="AE56" i="1"/>
  <c r="AC54" i="1"/>
  <c r="S40" i="2"/>
  <c r="T40" i="2"/>
  <c r="U40" i="2"/>
  <c r="Q6" i="3"/>
  <c r="P6" i="3"/>
  <c r="R6" i="3"/>
  <c r="Q18" i="3"/>
  <c r="P18" i="3"/>
  <c r="R18" i="3"/>
  <c r="P39" i="3"/>
  <c r="T25" i="7"/>
  <c r="G55" i="7"/>
  <c r="Y43" i="3"/>
  <c r="AC42" i="2"/>
  <c r="AD52" i="2" s="1"/>
  <c r="X43" i="3"/>
  <c r="Y53" i="3" s="1"/>
  <c r="W43" i="3"/>
  <c r="T24" i="4"/>
  <c r="L46" i="5"/>
  <c r="G56" i="8"/>
  <c r="G55" i="6"/>
  <c r="P5" i="3"/>
  <c r="Q5" i="3"/>
  <c r="R5" i="3"/>
  <c r="H49" i="6"/>
  <c r="R10" i="3"/>
  <c r="Q40" i="3"/>
  <c r="G58" i="14"/>
  <c r="AC52" i="2"/>
  <c r="Z43" i="3"/>
  <c r="W7" i="2"/>
  <c r="O7" i="2"/>
  <c r="U7" i="2" s="1"/>
  <c r="W11" i="2"/>
  <c r="O11" i="2"/>
  <c r="W19" i="2"/>
  <c r="O19" i="2"/>
  <c r="K25" i="6"/>
  <c r="L5" i="6"/>
  <c r="L5" i="11"/>
  <c r="L25" i="11" s="1"/>
  <c r="K25" i="11"/>
  <c r="H38" i="12"/>
  <c r="H14" i="13"/>
  <c r="I14" i="13"/>
  <c r="J14" i="13"/>
  <c r="I42" i="13"/>
  <c r="H42" i="13"/>
  <c r="H31" i="16"/>
  <c r="H45" i="16"/>
  <c r="H7" i="19"/>
  <c r="F16" i="20"/>
  <c r="L16" i="20"/>
  <c r="F38" i="20"/>
  <c r="F40" i="26"/>
  <c r="L40" i="26"/>
  <c r="G14" i="27"/>
  <c r="L14" i="27"/>
  <c r="L15" i="28"/>
  <c r="G15" i="28"/>
  <c r="Z23" i="1"/>
  <c r="R23" i="1"/>
  <c r="Z45" i="1"/>
  <c r="R45" i="1"/>
  <c r="AB54" i="1"/>
  <c r="W6" i="2"/>
  <c r="O6" i="2"/>
  <c r="W10" i="2"/>
  <c r="O10" i="2"/>
  <c r="U10" i="2" s="1"/>
  <c r="K46" i="6"/>
  <c r="L28" i="6"/>
  <c r="L46" i="6" s="1"/>
  <c r="H33" i="9"/>
  <c r="I33" i="9"/>
  <c r="H10" i="10"/>
  <c r="J10" i="10"/>
  <c r="H18" i="10"/>
  <c r="J18" i="10" s="1"/>
  <c r="H45" i="10"/>
  <c r="H11" i="11"/>
  <c r="I11" i="11"/>
  <c r="H30" i="11"/>
  <c r="J30" i="11" s="1"/>
  <c r="I30" i="11"/>
  <c r="I37" i="11"/>
  <c r="H37" i="11"/>
  <c r="L5" i="12"/>
  <c r="L27" i="12" s="1"/>
  <c r="K27" i="12"/>
  <c r="H6" i="13"/>
  <c r="I6" i="13"/>
  <c r="J6" i="13"/>
  <c r="I23" i="13"/>
  <c r="H23" i="13"/>
  <c r="H22" i="14"/>
  <c r="J22" i="14" s="1"/>
  <c r="H43" i="14"/>
  <c r="H30" i="15"/>
  <c r="L8" i="16"/>
  <c r="K27" i="16"/>
  <c r="H11" i="19"/>
  <c r="J11" i="19" s="1"/>
  <c r="L40" i="19"/>
  <c r="F40" i="19"/>
  <c r="I15" i="21"/>
  <c r="H15" i="21"/>
  <c r="J15" i="21" s="1"/>
  <c r="Z11" i="1"/>
  <c r="R11" i="1"/>
  <c r="Z19" i="1"/>
  <c r="R19" i="1"/>
  <c r="X19" i="1" s="1"/>
  <c r="Z33" i="1"/>
  <c r="R33" i="1"/>
  <c r="Z41" i="1"/>
  <c r="R41" i="1"/>
  <c r="X41" i="1" s="1"/>
  <c r="W8" i="2"/>
  <c r="O8" i="2"/>
  <c r="W12" i="2"/>
  <c r="O12" i="2"/>
  <c r="W16" i="2"/>
  <c r="O16" i="2"/>
  <c r="U16" i="2" s="1"/>
  <c r="H41" i="9"/>
  <c r="I41" i="9"/>
  <c r="H8" i="10"/>
  <c r="J8" i="10" s="1"/>
  <c r="H16" i="10"/>
  <c r="H24" i="10"/>
  <c r="H31" i="10"/>
  <c r="J31" i="10" s="1"/>
  <c r="H39" i="10"/>
  <c r="J39" i="10" s="1"/>
  <c r="F51" i="10"/>
  <c r="L51" i="10"/>
  <c r="L53" i="10" s="1"/>
  <c r="H19" i="11"/>
  <c r="I19" i="11"/>
  <c r="I29" i="11"/>
  <c r="J29" i="11" s="1"/>
  <c r="H29" i="11"/>
  <c r="H38" i="11"/>
  <c r="I38" i="11"/>
  <c r="J38" i="11" s="1"/>
  <c r="H15" i="12"/>
  <c r="I7" i="13"/>
  <c r="H7" i="13"/>
  <c r="H22" i="13"/>
  <c r="I22" i="13"/>
  <c r="J22" i="13"/>
  <c r="H33" i="13"/>
  <c r="J33" i="13" s="1"/>
  <c r="I33" i="13"/>
  <c r="H14" i="14"/>
  <c r="H35" i="14"/>
  <c r="H21" i="15"/>
  <c r="I36" i="15"/>
  <c r="H36" i="15"/>
  <c r="J36" i="15" s="1"/>
  <c r="L5" i="18"/>
  <c r="F5" i="18"/>
  <c r="K21" i="18"/>
  <c r="F8" i="18"/>
  <c r="I8" i="18" s="1"/>
  <c r="L8" i="18"/>
  <c r="H19" i="19"/>
  <c r="L28" i="19"/>
  <c r="F28" i="19"/>
  <c r="K47" i="19"/>
  <c r="L45" i="19"/>
  <c r="L47" i="19" s="1"/>
  <c r="F45" i="19"/>
  <c r="I45" i="19" s="1"/>
  <c r="F37" i="20"/>
  <c r="L37" i="20"/>
  <c r="L6" i="21"/>
  <c r="F6" i="21"/>
  <c r="H31" i="21"/>
  <c r="I31" i="21"/>
  <c r="F34" i="21"/>
  <c r="I34" i="21" s="1"/>
  <c r="L34" i="21"/>
  <c r="F38" i="22"/>
  <c r="L38" i="22"/>
  <c r="L13" i="23"/>
  <c r="F13" i="23"/>
  <c r="I14" i="23"/>
  <c r="H14" i="23"/>
  <c r="L40" i="23"/>
  <c r="F40" i="23"/>
  <c r="F18" i="24"/>
  <c r="L18" i="24"/>
  <c r="G15" i="25"/>
  <c r="L15" i="25"/>
  <c r="H18" i="25"/>
  <c r="I18" i="25"/>
  <c r="J18" i="25" s="1"/>
  <c r="G29" i="25"/>
  <c r="I29" i="25" s="1"/>
  <c r="L29" i="25"/>
  <c r="F36" i="26"/>
  <c r="L36" i="26"/>
  <c r="H39" i="26"/>
  <c r="F34" i="34"/>
  <c r="R12" i="1"/>
  <c r="R42" i="1"/>
  <c r="O24" i="2"/>
  <c r="O26" i="2"/>
  <c r="Y28" i="2"/>
  <c r="O30" i="2"/>
  <c r="Y32" i="2"/>
  <c r="O34" i="2"/>
  <c r="O38" i="2"/>
  <c r="Y40" i="2"/>
  <c r="U22" i="3"/>
  <c r="W6" i="3"/>
  <c r="L9" i="3"/>
  <c r="P11" i="3"/>
  <c r="L17" i="3"/>
  <c r="L46" i="3"/>
  <c r="T51" i="7"/>
  <c r="K25" i="9"/>
  <c r="AA27" i="1"/>
  <c r="AE27" i="1"/>
  <c r="R5" i="1"/>
  <c r="R13" i="1"/>
  <c r="R21" i="1"/>
  <c r="R43" i="1"/>
  <c r="X43" i="1" s="1"/>
  <c r="O45" i="2"/>
  <c r="U45" i="2" s="1"/>
  <c r="R11" i="3"/>
  <c r="R19" i="3"/>
  <c r="L33" i="3"/>
  <c r="L41" i="3"/>
  <c r="H21" i="4"/>
  <c r="R45" i="4"/>
  <c r="T45" i="4" s="1"/>
  <c r="H22" i="5"/>
  <c r="H9" i="6"/>
  <c r="H17" i="6"/>
  <c r="F23" i="6"/>
  <c r="I23" i="6" s="1"/>
  <c r="H30" i="6"/>
  <c r="K25" i="7"/>
  <c r="J32" i="7"/>
  <c r="K25" i="8"/>
  <c r="H35" i="8"/>
  <c r="J35" i="8" s="1"/>
  <c r="L27" i="14"/>
  <c r="R48" i="14"/>
  <c r="T48" i="14" s="1"/>
  <c r="R8" i="1"/>
  <c r="R16" i="1"/>
  <c r="R9" i="1"/>
  <c r="V10" i="1"/>
  <c r="R17" i="1"/>
  <c r="R25" i="1"/>
  <c r="AD48" i="1"/>
  <c r="AE57" i="1" s="1"/>
  <c r="AH48" i="1"/>
  <c r="AI57" i="1" s="1"/>
  <c r="AL48" i="1"/>
  <c r="AL54" i="1" s="1"/>
  <c r="R31" i="1"/>
  <c r="R39" i="1"/>
  <c r="V40" i="1"/>
  <c r="Z21" i="2"/>
  <c r="AA52" i="2" s="1"/>
  <c r="AD21" i="2"/>
  <c r="AD49" i="2" s="1"/>
  <c r="U6" i="2"/>
  <c r="T10" i="3"/>
  <c r="T11" i="3"/>
  <c r="T18" i="3"/>
  <c r="T19" i="3"/>
  <c r="L27" i="3"/>
  <c r="L29" i="3"/>
  <c r="R29" i="3" s="1"/>
  <c r="L35" i="3"/>
  <c r="L37" i="3"/>
  <c r="J8" i="4"/>
  <c r="H9" i="4"/>
  <c r="J9" i="4" s="1"/>
  <c r="I11" i="4"/>
  <c r="J11" i="4" s="1"/>
  <c r="J16" i="4"/>
  <c r="H17" i="4"/>
  <c r="J17" i="4" s="1"/>
  <c r="I19" i="4"/>
  <c r="J21" i="4"/>
  <c r="J29" i="4"/>
  <c r="H30" i="4"/>
  <c r="J30" i="4" s="1"/>
  <c r="I32" i="4"/>
  <c r="J37" i="4"/>
  <c r="H38" i="4"/>
  <c r="J38" i="4" s="1"/>
  <c r="I40" i="4"/>
  <c r="L48" i="4"/>
  <c r="L50" i="4" s="1"/>
  <c r="I5" i="5"/>
  <c r="S25" i="5"/>
  <c r="J7" i="5"/>
  <c r="J8" i="5"/>
  <c r="L8" i="5"/>
  <c r="H12" i="5"/>
  <c r="J12" i="5" s="1"/>
  <c r="I13" i="5"/>
  <c r="J15" i="5"/>
  <c r="J16" i="5"/>
  <c r="H20" i="5"/>
  <c r="J20" i="5" s="1"/>
  <c r="I21" i="5"/>
  <c r="L22" i="5"/>
  <c r="I28" i="5"/>
  <c r="J28" i="5" s="1"/>
  <c r="S46" i="5"/>
  <c r="T46" i="5" s="1"/>
  <c r="J30" i="5"/>
  <c r="J31" i="5"/>
  <c r="H35" i="5"/>
  <c r="J35" i="5" s="1"/>
  <c r="I36" i="5"/>
  <c r="J36" i="5" s="1"/>
  <c r="J38" i="5"/>
  <c r="J39" i="5"/>
  <c r="H43" i="5"/>
  <c r="I44" i="5"/>
  <c r="J44" i="5" s="1"/>
  <c r="H5" i="6"/>
  <c r="J5" i="6" s="1"/>
  <c r="I7" i="6"/>
  <c r="J9" i="6"/>
  <c r="J12" i="6"/>
  <c r="H13" i="6"/>
  <c r="J13" i="6" s="1"/>
  <c r="I15" i="6"/>
  <c r="J17" i="6"/>
  <c r="J20" i="6"/>
  <c r="H21" i="6"/>
  <c r="J21" i="6" s="1"/>
  <c r="I28" i="6"/>
  <c r="J30" i="6"/>
  <c r="J33" i="6"/>
  <c r="H34" i="6"/>
  <c r="J34" i="6" s="1"/>
  <c r="I36" i="6"/>
  <c r="J36" i="6" s="1"/>
  <c r="J41" i="6"/>
  <c r="H42" i="6"/>
  <c r="J42" i="6" s="1"/>
  <c r="I44" i="6"/>
  <c r="H7" i="7"/>
  <c r="J7" i="7" s="1"/>
  <c r="I8" i="7"/>
  <c r="J8" i="7" s="1"/>
  <c r="J10" i="7"/>
  <c r="J11" i="7"/>
  <c r="H15" i="7"/>
  <c r="I16" i="7"/>
  <c r="J16" i="7" s="1"/>
  <c r="J18" i="7"/>
  <c r="J19" i="7"/>
  <c r="F23" i="7"/>
  <c r="I23" i="7" s="1"/>
  <c r="J28" i="7"/>
  <c r="L28" i="7"/>
  <c r="L46" i="7" s="1"/>
  <c r="H32" i="7"/>
  <c r="I33" i="7"/>
  <c r="J35" i="7"/>
  <c r="J36" i="7"/>
  <c r="H40" i="7"/>
  <c r="I41" i="7"/>
  <c r="J43" i="7"/>
  <c r="J44" i="7"/>
  <c r="I6" i="8"/>
  <c r="R25" i="8"/>
  <c r="J11" i="8"/>
  <c r="H12" i="8"/>
  <c r="J12" i="8" s="1"/>
  <c r="I14" i="8"/>
  <c r="J19" i="8"/>
  <c r="H20" i="8"/>
  <c r="J20" i="8" s="1"/>
  <c r="I22" i="8"/>
  <c r="J22" i="8" s="1"/>
  <c r="J30" i="8"/>
  <c r="H31" i="8"/>
  <c r="J31" i="8" s="1"/>
  <c r="I33" i="8"/>
  <c r="J33" i="8" s="1"/>
  <c r="J38" i="8"/>
  <c r="H39" i="8"/>
  <c r="J39" i="8" s="1"/>
  <c r="I41" i="8"/>
  <c r="J41" i="8" s="1"/>
  <c r="L49" i="8"/>
  <c r="L51" i="8" s="1"/>
  <c r="I5" i="9"/>
  <c r="S25" i="9"/>
  <c r="G56" i="9" s="1"/>
  <c r="J7" i="9"/>
  <c r="J8" i="9"/>
  <c r="H12" i="9"/>
  <c r="J12" i="9" s="1"/>
  <c r="I13" i="9"/>
  <c r="J15" i="9"/>
  <c r="J16" i="9"/>
  <c r="H20" i="9"/>
  <c r="I21" i="9"/>
  <c r="L22" i="9"/>
  <c r="L25" i="9" s="1"/>
  <c r="I28" i="9"/>
  <c r="J28" i="9" s="1"/>
  <c r="H44" i="9"/>
  <c r="G55" i="9"/>
  <c r="J7" i="10"/>
  <c r="J15" i="10"/>
  <c r="J23" i="10"/>
  <c r="L30" i="10"/>
  <c r="L48" i="10" s="1"/>
  <c r="R25" i="11"/>
  <c r="H6" i="11"/>
  <c r="J6" i="11" s="1"/>
  <c r="J11" i="11"/>
  <c r="H22" i="11"/>
  <c r="S48" i="13"/>
  <c r="G58" i="13" s="1"/>
  <c r="W15" i="2"/>
  <c r="O15" i="2"/>
  <c r="U15" i="2" s="1"/>
  <c r="K51" i="6"/>
  <c r="L49" i="6"/>
  <c r="L51" i="6" s="1"/>
  <c r="H31" i="9"/>
  <c r="I31" i="9"/>
  <c r="H35" i="9"/>
  <c r="I35" i="9"/>
  <c r="I42" i="9"/>
  <c r="H42" i="9"/>
  <c r="T27" i="10"/>
  <c r="H13" i="11"/>
  <c r="I13" i="11"/>
  <c r="I20" i="11"/>
  <c r="H20" i="11"/>
  <c r="J20" i="11" s="1"/>
  <c r="H36" i="11"/>
  <c r="J36" i="11" s="1"/>
  <c r="I36" i="11"/>
  <c r="G57" i="12"/>
  <c r="H18" i="15"/>
  <c r="I18" i="15"/>
  <c r="J18" i="15"/>
  <c r="T21" i="19"/>
  <c r="G51" i="19"/>
  <c r="K42" i="19"/>
  <c r="L24" i="19"/>
  <c r="G24" i="19"/>
  <c r="I24" i="19" s="1"/>
  <c r="H19" i="20"/>
  <c r="F27" i="24"/>
  <c r="L27" i="24"/>
  <c r="F7" i="28"/>
  <c r="L7" i="28"/>
  <c r="L20" i="33"/>
  <c r="F20" i="33"/>
  <c r="I20" i="33" s="1"/>
  <c r="Z7" i="1"/>
  <c r="R7" i="1"/>
  <c r="X7" i="1" s="1"/>
  <c r="Z15" i="1"/>
  <c r="R15" i="1"/>
  <c r="Z37" i="1"/>
  <c r="R37" i="1"/>
  <c r="X37" i="1" s="1"/>
  <c r="AL56" i="1"/>
  <c r="W14" i="2"/>
  <c r="O14" i="2"/>
  <c r="W18" i="2"/>
  <c r="O18" i="2"/>
  <c r="U18" i="2" s="1"/>
  <c r="K46" i="9"/>
  <c r="L28" i="9"/>
  <c r="L46" i="9" s="1"/>
  <c r="H37" i="10"/>
  <c r="H7" i="12"/>
  <c r="H23" i="12"/>
  <c r="I34" i="13"/>
  <c r="H34" i="13"/>
  <c r="J34" i="13" s="1"/>
  <c r="H6" i="14"/>
  <c r="H10" i="16"/>
  <c r="H24" i="16"/>
  <c r="F18" i="18"/>
  <c r="L18" i="18"/>
  <c r="G14" i="21"/>
  <c r="L14" i="21"/>
  <c r="I6" i="22"/>
  <c r="F6" i="22"/>
  <c r="H14" i="22"/>
  <c r="H9" i="23"/>
  <c r="J9" i="23" s="1"/>
  <c r="I9" i="23"/>
  <c r="L17" i="23"/>
  <c r="F17" i="23"/>
  <c r="L9" i="24"/>
  <c r="F9" i="24"/>
  <c r="F28" i="24"/>
  <c r="L14" i="26"/>
  <c r="G14" i="26"/>
  <c r="L31" i="26"/>
  <c r="F31" i="26"/>
  <c r="F9" i="28"/>
  <c r="L9" i="28"/>
  <c r="F19" i="29"/>
  <c r="L19" i="29"/>
  <c r="G52" i="31"/>
  <c r="L36" i="33"/>
  <c r="G36" i="33"/>
  <c r="H9" i="34"/>
  <c r="Z51" i="1"/>
  <c r="R51" i="1"/>
  <c r="W5" i="2"/>
  <c r="O5" i="2"/>
  <c r="W9" i="2"/>
  <c r="O9" i="2"/>
  <c r="U9" i="2" s="1"/>
  <c r="W13" i="2"/>
  <c r="O13" i="2"/>
  <c r="U13" i="2" s="1"/>
  <c r="W17" i="2"/>
  <c r="O17" i="2"/>
  <c r="V53" i="3"/>
  <c r="U50" i="3"/>
  <c r="F49" i="7"/>
  <c r="I49" i="7" s="1"/>
  <c r="K51" i="7"/>
  <c r="I30" i="9"/>
  <c r="H30" i="9"/>
  <c r="J30" i="9" s="1"/>
  <c r="I34" i="9"/>
  <c r="H34" i="9"/>
  <c r="J34" i="9" s="1"/>
  <c r="H43" i="9"/>
  <c r="J43" i="9"/>
  <c r="I43" i="9"/>
  <c r="K51" i="9"/>
  <c r="F49" i="9"/>
  <c r="H5" i="11"/>
  <c r="I5" i="11"/>
  <c r="I12" i="11"/>
  <c r="H12" i="11"/>
  <c r="H21" i="11"/>
  <c r="I21" i="11"/>
  <c r="H28" i="11"/>
  <c r="I28" i="11"/>
  <c r="H44" i="11"/>
  <c r="I44" i="11"/>
  <c r="H30" i="12"/>
  <c r="H46" i="12"/>
  <c r="L51" i="12"/>
  <c r="L53" i="12" s="1"/>
  <c r="K53" i="12"/>
  <c r="F51" i="12"/>
  <c r="I15" i="13"/>
  <c r="H15" i="13"/>
  <c r="J15" i="13" s="1"/>
  <c r="K48" i="13"/>
  <c r="L30" i="13"/>
  <c r="L48" i="13" s="1"/>
  <c r="H41" i="13"/>
  <c r="I41" i="13"/>
  <c r="J41" i="13" s="1"/>
  <c r="L9" i="18"/>
  <c r="F9" i="18"/>
  <c r="H15" i="19"/>
  <c r="F33" i="19"/>
  <c r="L33" i="19"/>
  <c r="F7" i="20"/>
  <c r="L7" i="20"/>
  <c r="L32" i="20"/>
  <c r="G32" i="20"/>
  <c r="F17" i="21"/>
  <c r="L17" i="21"/>
  <c r="H34" i="23"/>
  <c r="I34" i="23"/>
  <c r="H45" i="24"/>
  <c r="J45" i="24" s="1"/>
  <c r="J47" i="24" s="1"/>
  <c r="F19" i="26"/>
  <c r="L19" i="26"/>
  <c r="L29" i="28"/>
  <c r="F29" i="28"/>
  <c r="H30" i="28"/>
  <c r="I30" i="28"/>
  <c r="L35" i="28"/>
  <c r="F35" i="28"/>
  <c r="I35" i="28" s="1"/>
  <c r="F34" i="29"/>
  <c r="L34" i="29"/>
  <c r="G36" i="29"/>
  <c r="L36" i="29"/>
  <c r="F39" i="30"/>
  <c r="L39" i="30"/>
  <c r="F41" i="31"/>
  <c r="L41" i="31"/>
  <c r="F16" i="32"/>
  <c r="H32" i="32"/>
  <c r="I32" i="32"/>
  <c r="H37" i="32"/>
  <c r="H17" i="34"/>
  <c r="H25" i="34"/>
  <c r="J25" i="34" s="1"/>
  <c r="I25" i="34"/>
  <c r="X10" i="1"/>
  <c r="R20" i="1"/>
  <c r="R34" i="1"/>
  <c r="X40" i="1"/>
  <c r="X45" i="1"/>
  <c r="O36" i="2"/>
  <c r="Y22" i="3"/>
  <c r="Z22" i="3"/>
  <c r="L14" i="3"/>
  <c r="T43" i="3"/>
  <c r="G54" i="4"/>
  <c r="L25" i="7"/>
  <c r="F22" i="7"/>
  <c r="K27" i="10"/>
  <c r="AI27" i="1"/>
  <c r="R35" i="1"/>
  <c r="X35" i="1" s="1"/>
  <c r="U12" i="2"/>
  <c r="L25" i="3"/>
  <c r="R25" i="3" s="1"/>
  <c r="L28" i="3"/>
  <c r="L36" i="3"/>
  <c r="H5" i="4"/>
  <c r="J5" i="4" s="1"/>
  <c r="H13" i="4"/>
  <c r="J13" i="4" s="1"/>
  <c r="K24" i="4"/>
  <c r="H34" i="4"/>
  <c r="J34" i="4" s="1"/>
  <c r="H42" i="4"/>
  <c r="J42" i="4" s="1"/>
  <c r="K45" i="4"/>
  <c r="J43" i="5"/>
  <c r="S25" i="6"/>
  <c r="T25" i="6" s="1"/>
  <c r="L22" i="6"/>
  <c r="H38" i="6"/>
  <c r="J38" i="6" s="1"/>
  <c r="J15" i="7"/>
  <c r="J40" i="7"/>
  <c r="H8" i="8"/>
  <c r="J8" i="8" s="1"/>
  <c r="H16" i="8"/>
  <c r="J16" i="8" s="1"/>
  <c r="J23" i="8"/>
  <c r="R46" i="8"/>
  <c r="T46" i="8" s="1"/>
  <c r="H43" i="8"/>
  <c r="J43" i="8" s="1"/>
  <c r="K46" i="8"/>
  <c r="J19" i="9"/>
  <c r="J20" i="9"/>
  <c r="L27" i="10"/>
  <c r="L27" i="13"/>
  <c r="R48" i="13"/>
  <c r="K21" i="23"/>
  <c r="R6" i="1"/>
  <c r="X11" i="1"/>
  <c r="R14" i="1"/>
  <c r="X14" i="1" s="1"/>
  <c r="R22" i="1"/>
  <c r="X22" i="1" s="1"/>
  <c r="R24" i="1"/>
  <c r="AA48" i="1"/>
  <c r="AA54" i="1" s="1"/>
  <c r="AE48" i="1"/>
  <c r="AF57" i="1" s="1"/>
  <c r="AI48" i="1"/>
  <c r="AI54" i="1" s="1"/>
  <c r="R30" i="1"/>
  <c r="X33" i="1"/>
  <c r="R36" i="1"/>
  <c r="X36" i="1" s="1"/>
  <c r="R38" i="1"/>
  <c r="R44" i="1"/>
  <c r="R46" i="1"/>
  <c r="AA21" i="2"/>
  <c r="AE21" i="2"/>
  <c r="U11" i="2"/>
  <c r="U19" i="2"/>
  <c r="W42" i="2"/>
  <c r="AA42" i="2"/>
  <c r="AE42" i="2"/>
  <c r="AE49" i="2" s="1"/>
  <c r="O25" i="2"/>
  <c r="O27" i="2"/>
  <c r="O29" i="2"/>
  <c r="O31" i="2"/>
  <c r="O33" i="2"/>
  <c r="O35" i="2"/>
  <c r="O37" i="2"/>
  <c r="O39" i="2"/>
  <c r="AC49" i="2"/>
  <c r="V22" i="3"/>
  <c r="W53" i="3" s="1"/>
  <c r="L7" i="3"/>
  <c r="L15" i="3"/>
  <c r="R41" i="3"/>
  <c r="L24" i="4"/>
  <c r="J6" i="4"/>
  <c r="H7" i="4"/>
  <c r="J7" i="4" s="1"/>
  <c r="J14" i="4"/>
  <c r="H15" i="4"/>
  <c r="J15" i="4" s="1"/>
  <c r="J19" i="4"/>
  <c r="J22" i="4"/>
  <c r="I23" i="4"/>
  <c r="J23" i="4" s="1"/>
  <c r="J27" i="4"/>
  <c r="H28" i="4"/>
  <c r="J28" i="4" s="1"/>
  <c r="J32" i="4"/>
  <c r="J35" i="4"/>
  <c r="H36" i="4"/>
  <c r="J36" i="4" s="1"/>
  <c r="J40" i="4"/>
  <c r="J43" i="4"/>
  <c r="K50" i="4"/>
  <c r="J5" i="5"/>
  <c r="J6" i="5"/>
  <c r="I11" i="5"/>
  <c r="J11" i="5" s="1"/>
  <c r="J13" i="5"/>
  <c r="J14" i="5"/>
  <c r="I19" i="5"/>
  <c r="J19" i="5" s="1"/>
  <c r="J21" i="5"/>
  <c r="I22" i="5"/>
  <c r="J22" i="5" s="1"/>
  <c r="T25" i="5"/>
  <c r="J29" i="5"/>
  <c r="I34" i="5"/>
  <c r="J34" i="5" s="1"/>
  <c r="J37" i="5"/>
  <c r="I42" i="5"/>
  <c r="J42" i="5" s="1"/>
  <c r="K46" i="5"/>
  <c r="J7" i="6"/>
  <c r="J10" i="6"/>
  <c r="H11" i="6"/>
  <c r="J11" i="6" s="1"/>
  <c r="J15" i="6"/>
  <c r="J18" i="6"/>
  <c r="H19" i="6"/>
  <c r="J19" i="6" s="1"/>
  <c r="I22" i="6"/>
  <c r="J22" i="6" s="1"/>
  <c r="J28" i="6"/>
  <c r="S46" i="6"/>
  <c r="T46" i="6" s="1"/>
  <c r="J31" i="6"/>
  <c r="H32" i="6"/>
  <c r="J32" i="6" s="1"/>
  <c r="J39" i="6"/>
  <c r="H40" i="6"/>
  <c r="J40" i="6" s="1"/>
  <c r="J44" i="6"/>
  <c r="I49" i="6"/>
  <c r="I6" i="7"/>
  <c r="J6" i="7" s="1"/>
  <c r="J9" i="7"/>
  <c r="I14" i="7"/>
  <c r="J14" i="7" s="1"/>
  <c r="J17" i="7"/>
  <c r="I31" i="7"/>
  <c r="J31" i="7" s="1"/>
  <c r="J33" i="7"/>
  <c r="J34" i="7"/>
  <c r="I39" i="7"/>
  <c r="J39" i="7" s="1"/>
  <c r="J41" i="7"/>
  <c r="J42" i="7"/>
  <c r="J6" i="8"/>
  <c r="J9" i="8"/>
  <c r="H10" i="8"/>
  <c r="J10" i="8" s="1"/>
  <c r="J14" i="8"/>
  <c r="J17" i="8"/>
  <c r="H18" i="8"/>
  <c r="J18" i="8" s="1"/>
  <c r="L23" i="8"/>
  <c r="L25" i="8" s="1"/>
  <c r="J28" i="8"/>
  <c r="H29" i="8"/>
  <c r="J29" i="8" s="1"/>
  <c r="J36" i="8"/>
  <c r="H37" i="8"/>
  <c r="J37" i="8" s="1"/>
  <c r="J44" i="8"/>
  <c r="J49" i="8"/>
  <c r="J51" i="8" s="1"/>
  <c r="K51" i="8"/>
  <c r="J5" i="9"/>
  <c r="J6" i="9"/>
  <c r="I11" i="9"/>
  <c r="J11" i="9" s="1"/>
  <c r="J13" i="9"/>
  <c r="J14" i="9"/>
  <c r="I19" i="9"/>
  <c r="J21" i="9"/>
  <c r="I22" i="9"/>
  <c r="J22" i="9" s="1"/>
  <c r="J29" i="9"/>
  <c r="J31" i="9"/>
  <c r="S48" i="10"/>
  <c r="G58" i="10" s="1"/>
  <c r="J37" i="11"/>
  <c r="T51" i="11"/>
  <c r="R27" i="13"/>
  <c r="L48" i="14"/>
  <c r="G58" i="15"/>
  <c r="T48" i="15"/>
  <c r="H45" i="15"/>
  <c r="I45" i="15"/>
  <c r="H37" i="16"/>
  <c r="L25" i="18"/>
  <c r="G25" i="18"/>
  <c r="H36" i="18"/>
  <c r="I36" i="18"/>
  <c r="J36" i="18"/>
  <c r="H40" i="18"/>
  <c r="J40" i="18" s="1"/>
  <c r="I40" i="18"/>
  <c r="L9" i="19"/>
  <c r="F9" i="19"/>
  <c r="L13" i="19"/>
  <c r="F13" i="19"/>
  <c r="H24" i="19"/>
  <c r="J24" i="19" s="1"/>
  <c r="H36" i="19"/>
  <c r="I11" i="21"/>
  <c r="H11" i="21"/>
  <c r="L12" i="22"/>
  <c r="F12" i="22"/>
  <c r="L33" i="22"/>
  <c r="F33" i="22"/>
  <c r="I33" i="22" s="1"/>
  <c r="H8" i="23"/>
  <c r="H33" i="23"/>
  <c r="F7" i="24"/>
  <c r="I7" i="24" s="1"/>
  <c r="H17" i="15"/>
  <c r="J17" i="15" s="1"/>
  <c r="I44" i="15"/>
  <c r="H44" i="15"/>
  <c r="H18" i="16"/>
  <c r="J18" i="16" s="1"/>
  <c r="H39" i="16"/>
  <c r="J39" i="16"/>
  <c r="L26" i="18"/>
  <c r="G26" i="18"/>
  <c r="H33" i="18"/>
  <c r="I35" i="18"/>
  <c r="H35" i="18"/>
  <c r="H6" i="19"/>
  <c r="I6" i="19"/>
  <c r="H10" i="19"/>
  <c r="J10" i="19" s="1"/>
  <c r="I10" i="19"/>
  <c r="H14" i="19"/>
  <c r="I14" i="19"/>
  <c r="H18" i="19"/>
  <c r="J18" i="19" s="1"/>
  <c r="I18" i="19"/>
  <c r="F13" i="20"/>
  <c r="G25" i="20"/>
  <c r="L25" i="20"/>
  <c r="H34" i="20"/>
  <c r="K21" i="21"/>
  <c r="F5" i="21"/>
  <c r="F9" i="21"/>
  <c r="L9" i="21"/>
  <c r="F36" i="21"/>
  <c r="L36" i="21"/>
  <c r="H39" i="21"/>
  <c r="J39" i="21" s="1"/>
  <c r="I39" i="21"/>
  <c r="F5" i="22"/>
  <c r="K21" i="22"/>
  <c r="L5" i="22"/>
  <c r="L8" i="22"/>
  <c r="F8" i="22"/>
  <c r="G26" i="22"/>
  <c r="L26" i="22"/>
  <c r="H37" i="22"/>
  <c r="H5" i="23"/>
  <c r="J5" i="23" s="1"/>
  <c r="I5" i="23"/>
  <c r="G29" i="23"/>
  <c r="L29" i="23"/>
  <c r="L36" i="23"/>
  <c r="F36" i="23"/>
  <c r="H17" i="24"/>
  <c r="H24" i="24"/>
  <c r="L38" i="24"/>
  <c r="F38" i="24"/>
  <c r="G25" i="25"/>
  <c r="I25" i="25" s="1"/>
  <c r="L25" i="25"/>
  <c r="F30" i="25"/>
  <c r="L30" i="25"/>
  <c r="G32" i="25"/>
  <c r="L32" i="25"/>
  <c r="F8" i="26"/>
  <c r="I8" i="26" s="1"/>
  <c r="H16" i="26"/>
  <c r="F33" i="26"/>
  <c r="I33" i="26" s="1"/>
  <c r="L9" i="27"/>
  <c r="F9" i="27"/>
  <c r="H17" i="27"/>
  <c r="H6" i="28"/>
  <c r="J6" i="28" s="1"/>
  <c r="I6" i="28"/>
  <c r="H8" i="28"/>
  <c r="I8" i="28"/>
  <c r="J8" i="28" s="1"/>
  <c r="L8" i="29"/>
  <c r="K22" i="29"/>
  <c r="F8" i="29"/>
  <c r="H20" i="29"/>
  <c r="I20" i="29"/>
  <c r="J20" i="29" s="1"/>
  <c r="L19" i="31"/>
  <c r="F19" i="31"/>
  <c r="L36" i="31"/>
  <c r="G36" i="31"/>
  <c r="L18" i="32"/>
  <c r="F18" i="32"/>
  <c r="H40" i="34"/>
  <c r="H9" i="12"/>
  <c r="J9" i="12" s="1"/>
  <c r="H25" i="12"/>
  <c r="J42" i="13"/>
  <c r="H16" i="14"/>
  <c r="H37" i="14"/>
  <c r="J37" i="14" s="1"/>
  <c r="K48" i="16"/>
  <c r="S42" i="22"/>
  <c r="G52" i="22" s="1"/>
  <c r="R42" i="23"/>
  <c r="L8" i="3"/>
  <c r="L12" i="3"/>
  <c r="L16" i="3"/>
  <c r="R16" i="3" s="1"/>
  <c r="L20" i="3"/>
  <c r="L26" i="3"/>
  <c r="R26" i="3" s="1"/>
  <c r="L30" i="3"/>
  <c r="L34" i="3"/>
  <c r="L38" i="3"/>
  <c r="J37" i="9"/>
  <c r="J38" i="9"/>
  <c r="I49" i="9"/>
  <c r="T51" i="9"/>
  <c r="J5" i="10"/>
  <c r="H6" i="10"/>
  <c r="J6" i="10" s="1"/>
  <c r="I8" i="10"/>
  <c r="J13" i="10"/>
  <c r="H14" i="10"/>
  <c r="J14" i="10" s="1"/>
  <c r="I16" i="10"/>
  <c r="J21" i="10"/>
  <c r="H22" i="10"/>
  <c r="J22" i="10" s="1"/>
  <c r="I24" i="10"/>
  <c r="J24" i="10" s="1"/>
  <c r="R48" i="10"/>
  <c r="T48" i="10" s="1"/>
  <c r="J34" i="10"/>
  <c r="H35" i="10"/>
  <c r="J35" i="10" s="1"/>
  <c r="I37" i="10"/>
  <c r="J42" i="10"/>
  <c r="H43" i="10"/>
  <c r="J43" i="10" s="1"/>
  <c r="I45" i="10"/>
  <c r="J45" i="10" s="1"/>
  <c r="S25" i="11"/>
  <c r="J7" i="11"/>
  <c r="J8" i="11"/>
  <c r="J15" i="11"/>
  <c r="J16" i="11"/>
  <c r="J23" i="11"/>
  <c r="R46" i="11"/>
  <c r="J32" i="11"/>
  <c r="J33" i="11"/>
  <c r="J40" i="11"/>
  <c r="J41" i="11"/>
  <c r="J49" i="11"/>
  <c r="J51" i="11" s="1"/>
  <c r="K51" i="11"/>
  <c r="H5" i="12"/>
  <c r="J5" i="12" s="1"/>
  <c r="I7" i="12"/>
  <c r="J7" i="12" s="1"/>
  <c r="J12" i="12"/>
  <c r="H13" i="12"/>
  <c r="J13" i="12" s="1"/>
  <c r="I15" i="12"/>
  <c r="J15" i="12" s="1"/>
  <c r="J20" i="12"/>
  <c r="H21" i="12"/>
  <c r="J21" i="12" s="1"/>
  <c r="I23" i="12"/>
  <c r="J25" i="12"/>
  <c r="I30" i="12"/>
  <c r="J35" i="12"/>
  <c r="H36" i="12"/>
  <c r="J36" i="12" s="1"/>
  <c r="I38" i="12"/>
  <c r="J43" i="12"/>
  <c r="H44" i="12"/>
  <c r="J44" i="12" s="1"/>
  <c r="I46" i="12"/>
  <c r="I8" i="13"/>
  <c r="J8" i="13" s="1"/>
  <c r="J10" i="13"/>
  <c r="J11" i="13"/>
  <c r="I16" i="13"/>
  <c r="J16" i="13" s="1"/>
  <c r="J18" i="13"/>
  <c r="J19" i="13"/>
  <c r="I24" i="13"/>
  <c r="J30" i="13"/>
  <c r="I35" i="13"/>
  <c r="J37" i="13"/>
  <c r="J38" i="13"/>
  <c r="I43" i="13"/>
  <c r="J43" i="13" s="1"/>
  <c r="J45" i="13"/>
  <c r="J46" i="13"/>
  <c r="I6" i="14"/>
  <c r="J11" i="14"/>
  <c r="H12" i="14"/>
  <c r="J12" i="14" s="1"/>
  <c r="I14" i="14"/>
  <c r="J16" i="14"/>
  <c r="J19" i="14"/>
  <c r="H20" i="14"/>
  <c r="J20" i="14" s="1"/>
  <c r="I22" i="14"/>
  <c r="J32" i="14"/>
  <c r="H33" i="14"/>
  <c r="J33" i="14" s="1"/>
  <c r="I35" i="14"/>
  <c r="J35" i="14" s="1"/>
  <c r="J40" i="14"/>
  <c r="H41" i="14"/>
  <c r="J41" i="14" s="1"/>
  <c r="I43" i="14"/>
  <c r="L51" i="14"/>
  <c r="L53" i="14" s="1"/>
  <c r="J5" i="15"/>
  <c r="J6" i="15"/>
  <c r="J10" i="15"/>
  <c r="J16" i="15"/>
  <c r="I21" i="15"/>
  <c r="I22" i="15"/>
  <c r="J22" i="15" s="1"/>
  <c r="S27" i="16"/>
  <c r="I10" i="16"/>
  <c r="J10" i="16" s="1"/>
  <c r="I31" i="16"/>
  <c r="J31" i="16" s="1"/>
  <c r="S48" i="16"/>
  <c r="T48" i="16" s="1"/>
  <c r="F13" i="18"/>
  <c r="F17" i="18"/>
  <c r="I7" i="19"/>
  <c r="J7" i="19" s="1"/>
  <c r="I11" i="19"/>
  <c r="I15" i="19"/>
  <c r="J15" i="19" s="1"/>
  <c r="I19" i="19"/>
  <c r="J19" i="19" s="1"/>
  <c r="I30" i="19"/>
  <c r="F6" i="20"/>
  <c r="S21" i="21"/>
  <c r="G52" i="21" s="1"/>
  <c r="R42" i="24"/>
  <c r="I36" i="27"/>
  <c r="L30" i="12"/>
  <c r="L48" i="12" s="1"/>
  <c r="K48" i="12"/>
  <c r="H9" i="15"/>
  <c r="J9" i="15" s="1"/>
  <c r="H25" i="15"/>
  <c r="J25" i="15"/>
  <c r="K48" i="15"/>
  <c r="L30" i="15"/>
  <c r="L48" i="15" s="1"/>
  <c r="I32" i="15"/>
  <c r="J32" i="15"/>
  <c r="H37" i="15"/>
  <c r="I37" i="15"/>
  <c r="H16" i="16"/>
  <c r="K21" i="19"/>
  <c r="L5" i="19"/>
  <c r="F5" i="19"/>
  <c r="L17" i="19"/>
  <c r="F17" i="19"/>
  <c r="F37" i="19"/>
  <c r="L37" i="19"/>
  <c r="F9" i="20"/>
  <c r="I9" i="20" s="1"/>
  <c r="L10" i="21"/>
  <c r="F10" i="21"/>
  <c r="L16" i="21"/>
  <c r="F16" i="21"/>
  <c r="H27" i="21"/>
  <c r="I27" i="21"/>
  <c r="J27" i="21" s="1"/>
  <c r="F40" i="21"/>
  <c r="L40" i="21"/>
  <c r="I17" i="22"/>
  <c r="H17" i="22"/>
  <c r="J17" i="22" s="1"/>
  <c r="F45" i="22"/>
  <c r="L45" i="22"/>
  <c r="L47" i="22" s="1"/>
  <c r="G25" i="23"/>
  <c r="L25" i="23"/>
  <c r="L13" i="24"/>
  <c r="F13" i="24"/>
  <c r="I13" i="24" s="1"/>
  <c r="L34" i="24"/>
  <c r="F34" i="24"/>
  <c r="G11" i="25"/>
  <c r="L11" i="25"/>
  <c r="L33" i="25"/>
  <c r="F33" i="25"/>
  <c r="H27" i="26"/>
  <c r="F28" i="26"/>
  <c r="L28" i="26"/>
  <c r="I29" i="26"/>
  <c r="F37" i="26"/>
  <c r="I37" i="26" s="1"/>
  <c r="F6" i="27"/>
  <c r="L6" i="27"/>
  <c r="H26" i="27"/>
  <c r="L32" i="27"/>
  <c r="G32" i="27"/>
  <c r="G26" i="29"/>
  <c r="K43" i="29"/>
  <c r="H29" i="29"/>
  <c r="I29" i="29"/>
  <c r="J29" i="29" s="1"/>
  <c r="F32" i="29"/>
  <c r="I32" i="29" s="1"/>
  <c r="L32" i="29"/>
  <c r="F40" i="30"/>
  <c r="I39" i="32"/>
  <c r="F39" i="32"/>
  <c r="H12" i="34"/>
  <c r="I12" i="34"/>
  <c r="J12" i="34" s="1"/>
  <c r="H18" i="34"/>
  <c r="I18" i="34"/>
  <c r="J18" i="34" s="1"/>
  <c r="K53" i="13"/>
  <c r="F51" i="13"/>
  <c r="I51" i="13" s="1"/>
  <c r="K27" i="15"/>
  <c r="L5" i="15"/>
  <c r="L27" i="15" s="1"/>
  <c r="H13" i="15"/>
  <c r="J13" i="15" s="1"/>
  <c r="H33" i="15"/>
  <c r="I33" i="15"/>
  <c r="H43" i="15"/>
  <c r="I43" i="15"/>
  <c r="F51" i="15"/>
  <c r="K53" i="15"/>
  <c r="H8" i="16"/>
  <c r="F51" i="16"/>
  <c r="L51" i="16"/>
  <c r="L53" i="16" s="1"/>
  <c r="L29" i="18"/>
  <c r="G29" i="18"/>
  <c r="H34" i="18"/>
  <c r="I34" i="18"/>
  <c r="F37" i="18"/>
  <c r="L37" i="18"/>
  <c r="G25" i="19"/>
  <c r="L25" i="19"/>
  <c r="G29" i="19"/>
  <c r="L29" i="19"/>
  <c r="L32" i="19"/>
  <c r="G32" i="19"/>
  <c r="I32" i="19" s="1"/>
  <c r="F12" i="20"/>
  <c r="L12" i="20"/>
  <c r="L28" i="20"/>
  <c r="F28" i="20"/>
  <c r="L12" i="21"/>
  <c r="F12" i="21"/>
  <c r="I24" i="21"/>
  <c r="H24" i="21"/>
  <c r="L29" i="22"/>
  <c r="G29" i="22"/>
  <c r="I29" i="22" s="1"/>
  <c r="I35" i="23"/>
  <c r="H35" i="23"/>
  <c r="F37" i="23"/>
  <c r="L37" i="23"/>
  <c r="L5" i="24"/>
  <c r="K21" i="24"/>
  <c r="F5" i="24"/>
  <c r="F31" i="24"/>
  <c r="L31" i="24"/>
  <c r="H40" i="24"/>
  <c r="J40" i="24" s="1"/>
  <c r="F19" i="25"/>
  <c r="L19" i="25"/>
  <c r="L37" i="25"/>
  <c r="F37" i="25"/>
  <c r="F7" i="26"/>
  <c r="L7" i="26"/>
  <c r="L10" i="26"/>
  <c r="F10" i="26"/>
  <c r="G24" i="26"/>
  <c r="L24" i="26"/>
  <c r="K21" i="27"/>
  <c r="L5" i="27"/>
  <c r="F5" i="27"/>
  <c r="F10" i="27"/>
  <c r="L10" i="27"/>
  <c r="H18" i="27"/>
  <c r="I18" i="27"/>
  <c r="G35" i="27"/>
  <c r="I35" i="27" s="1"/>
  <c r="L35" i="27"/>
  <c r="F36" i="27"/>
  <c r="L36" i="27"/>
  <c r="L27" i="28"/>
  <c r="G27" i="28"/>
  <c r="I27" i="28" s="1"/>
  <c r="F46" i="28"/>
  <c r="I46" i="28" s="1"/>
  <c r="L7" i="30"/>
  <c r="F7" i="30"/>
  <c r="K22" i="30"/>
  <c r="L15" i="31"/>
  <c r="G15" i="31"/>
  <c r="F20" i="31"/>
  <c r="L20" i="31"/>
  <c r="L26" i="31"/>
  <c r="G26" i="31"/>
  <c r="I26" i="31" s="1"/>
  <c r="S27" i="12"/>
  <c r="T27" i="12" s="1"/>
  <c r="H17" i="12"/>
  <c r="J17" i="12" s="1"/>
  <c r="H32" i="12"/>
  <c r="J32" i="12" s="1"/>
  <c r="H40" i="12"/>
  <c r="J40" i="12" s="1"/>
  <c r="K27" i="13"/>
  <c r="J7" i="13"/>
  <c r="H8" i="14"/>
  <c r="J8" i="14" s="1"/>
  <c r="H24" i="14"/>
  <c r="J24" i="14" s="1"/>
  <c r="K27" i="14"/>
  <c r="H45" i="14"/>
  <c r="J45" i="14" s="1"/>
  <c r="K48" i="14"/>
  <c r="R27" i="15"/>
  <c r="S42" i="20"/>
  <c r="R42" i="21"/>
  <c r="T42" i="21" s="1"/>
  <c r="R42" i="26"/>
  <c r="T42" i="26" s="1"/>
  <c r="K42" i="26"/>
  <c r="R21" i="27"/>
  <c r="J36" i="9"/>
  <c r="J44" i="9"/>
  <c r="J11" i="10"/>
  <c r="H12" i="10"/>
  <c r="J12" i="10" s="1"/>
  <c r="J19" i="10"/>
  <c r="H20" i="10"/>
  <c r="J20" i="10" s="1"/>
  <c r="J32" i="10"/>
  <c r="H33" i="10"/>
  <c r="J33" i="10" s="1"/>
  <c r="J40" i="10"/>
  <c r="H41" i="10"/>
  <c r="J41" i="10" s="1"/>
  <c r="J14" i="11"/>
  <c r="J22" i="11"/>
  <c r="S46" i="11"/>
  <c r="J31" i="11"/>
  <c r="J39" i="11"/>
  <c r="J10" i="12"/>
  <c r="H11" i="12"/>
  <c r="J11" i="12" s="1"/>
  <c r="J18" i="12"/>
  <c r="H19" i="12"/>
  <c r="J19" i="12" s="1"/>
  <c r="S48" i="12"/>
  <c r="T48" i="12" s="1"/>
  <c r="J33" i="12"/>
  <c r="H34" i="12"/>
  <c r="J34" i="12" s="1"/>
  <c r="J41" i="12"/>
  <c r="H42" i="12"/>
  <c r="J42" i="12" s="1"/>
  <c r="I51" i="12"/>
  <c r="J9" i="13"/>
  <c r="J17" i="13"/>
  <c r="J24" i="13"/>
  <c r="J25" i="13"/>
  <c r="J35" i="13"/>
  <c r="J36" i="13"/>
  <c r="J44" i="13"/>
  <c r="R27" i="14"/>
  <c r="J9" i="14"/>
  <c r="H10" i="14"/>
  <c r="J10" i="14" s="1"/>
  <c r="J17" i="14"/>
  <c r="H18" i="14"/>
  <c r="J18" i="14" s="1"/>
  <c r="J25" i="14"/>
  <c r="J30" i="14"/>
  <c r="H31" i="14"/>
  <c r="J31" i="14" s="1"/>
  <c r="J38" i="14"/>
  <c r="H39" i="14"/>
  <c r="J39" i="14" s="1"/>
  <c r="J46" i="14"/>
  <c r="J51" i="14"/>
  <c r="J53" i="14" s="1"/>
  <c r="K53" i="14"/>
  <c r="J12" i="15"/>
  <c r="R42" i="20"/>
  <c r="R21" i="21"/>
  <c r="L17" i="22"/>
  <c r="F18" i="22"/>
  <c r="I18" i="22" s="1"/>
  <c r="K47" i="22"/>
  <c r="L24" i="18"/>
  <c r="G24" i="18"/>
  <c r="I24" i="18" s="1"/>
  <c r="L32" i="18"/>
  <c r="G32" i="18"/>
  <c r="I32" i="18" s="1"/>
  <c r="K21" i="20"/>
  <c r="F5" i="20"/>
  <c r="I5" i="20" s="1"/>
  <c r="L11" i="20"/>
  <c r="L21" i="20" s="1"/>
  <c r="G11" i="20"/>
  <c r="I11" i="20" s="1"/>
  <c r="F17" i="20"/>
  <c r="I17" i="20" s="1"/>
  <c r="H26" i="20"/>
  <c r="J26" i="20"/>
  <c r="I29" i="20"/>
  <c r="H29" i="20"/>
  <c r="L36" i="20"/>
  <c r="F36" i="20"/>
  <c r="F45" i="20"/>
  <c r="I45" i="20" s="1"/>
  <c r="I26" i="21"/>
  <c r="H26" i="21"/>
  <c r="G35" i="21"/>
  <c r="I35" i="21" s="1"/>
  <c r="L35" i="21"/>
  <c r="I9" i="22"/>
  <c r="H9" i="22"/>
  <c r="J9" i="22" s="1"/>
  <c r="L16" i="22"/>
  <c r="F16" i="22"/>
  <c r="F27" i="22"/>
  <c r="I27" i="22" s="1"/>
  <c r="F30" i="22"/>
  <c r="L30" i="22"/>
  <c r="F34" i="22"/>
  <c r="L34" i="22"/>
  <c r="F39" i="22"/>
  <c r="I39" i="22" s="1"/>
  <c r="G26" i="23"/>
  <c r="L26" i="23"/>
  <c r="G14" i="24"/>
  <c r="L14" i="24"/>
  <c r="F19" i="24"/>
  <c r="I19" i="24" s="1"/>
  <c r="L26" i="24"/>
  <c r="G26" i="24"/>
  <c r="H32" i="24"/>
  <c r="J32" i="24" s="1"/>
  <c r="I35" i="24"/>
  <c r="H35" i="24"/>
  <c r="H25" i="25"/>
  <c r="J25" i="25" s="1"/>
  <c r="K47" i="25"/>
  <c r="F45" i="25"/>
  <c r="L45" i="25"/>
  <c r="L47" i="25" s="1"/>
  <c r="I11" i="26"/>
  <c r="H11" i="26"/>
  <c r="L18" i="26"/>
  <c r="F18" i="26"/>
  <c r="L35" i="26"/>
  <c r="G35" i="26"/>
  <c r="I35" i="26" s="1"/>
  <c r="G11" i="27"/>
  <c r="L11" i="27"/>
  <c r="G15" i="27"/>
  <c r="L15" i="27"/>
  <c r="G29" i="27"/>
  <c r="L29" i="27"/>
  <c r="F39" i="27"/>
  <c r="L39" i="27"/>
  <c r="F40" i="27"/>
  <c r="L40" i="27"/>
  <c r="H45" i="27"/>
  <c r="L18" i="28"/>
  <c r="F18" i="28"/>
  <c r="F40" i="29"/>
  <c r="L40" i="29"/>
  <c r="F17" i="30"/>
  <c r="I17" i="30" s="1"/>
  <c r="G27" i="30"/>
  <c r="L27" i="30"/>
  <c r="H36" i="30"/>
  <c r="H7" i="31"/>
  <c r="I7" i="31"/>
  <c r="L40" i="31"/>
  <c r="F40" i="31"/>
  <c r="H30" i="34"/>
  <c r="J30" i="34" s="1"/>
  <c r="I11" i="15"/>
  <c r="J11" i="15" s="1"/>
  <c r="I15" i="15"/>
  <c r="J15" i="15" s="1"/>
  <c r="I19" i="15"/>
  <c r="J19" i="15" s="1"/>
  <c r="I23" i="15"/>
  <c r="J23" i="15" s="1"/>
  <c r="J38" i="15"/>
  <c r="H42" i="15"/>
  <c r="J42" i="15" s="1"/>
  <c r="J46" i="15"/>
  <c r="I6" i="16"/>
  <c r="J6" i="16" s="1"/>
  <c r="R27" i="16"/>
  <c r="J11" i="16"/>
  <c r="H12" i="16"/>
  <c r="J12" i="16" s="1"/>
  <c r="I14" i="16"/>
  <c r="J14" i="16" s="1"/>
  <c r="J19" i="16"/>
  <c r="H20" i="16"/>
  <c r="J20" i="16" s="1"/>
  <c r="I22" i="16"/>
  <c r="J22" i="16" s="1"/>
  <c r="J32" i="16"/>
  <c r="H33" i="16"/>
  <c r="J33" i="16" s="1"/>
  <c r="I35" i="16"/>
  <c r="J35" i="16" s="1"/>
  <c r="J40" i="16"/>
  <c r="H41" i="16"/>
  <c r="J41" i="16" s="1"/>
  <c r="I43" i="16"/>
  <c r="J43" i="16" s="1"/>
  <c r="F12" i="18"/>
  <c r="I12" i="18" s="1"/>
  <c r="F16" i="18"/>
  <c r="I18" i="18"/>
  <c r="F31" i="18"/>
  <c r="F39" i="18"/>
  <c r="I39" i="18" s="1"/>
  <c r="K42" i="18"/>
  <c r="I5" i="19"/>
  <c r="J8" i="19"/>
  <c r="J12" i="19"/>
  <c r="I13" i="19"/>
  <c r="S42" i="19"/>
  <c r="G52" i="19" s="1"/>
  <c r="H26" i="19"/>
  <c r="J26" i="19" s="1"/>
  <c r="F30" i="19"/>
  <c r="F34" i="19"/>
  <c r="I34" i="19" s="1"/>
  <c r="F38" i="19"/>
  <c r="S21" i="20"/>
  <c r="T21" i="20" s="1"/>
  <c r="I7" i="20"/>
  <c r="I30" i="20"/>
  <c r="T47" i="20"/>
  <c r="I10" i="22"/>
  <c r="I10" i="23"/>
  <c r="J35" i="23"/>
  <c r="I36" i="24"/>
  <c r="R21" i="25"/>
  <c r="L7" i="25"/>
  <c r="F8" i="25"/>
  <c r="L28" i="25"/>
  <c r="I12" i="26"/>
  <c r="T47" i="27"/>
  <c r="I9" i="28"/>
  <c r="R22" i="28"/>
  <c r="G53" i="30"/>
  <c r="L11" i="18"/>
  <c r="G11" i="18"/>
  <c r="L15" i="18"/>
  <c r="G15" i="18"/>
  <c r="H15" i="18" s="1"/>
  <c r="H11" i="20"/>
  <c r="L15" i="20"/>
  <c r="G15" i="20"/>
  <c r="I15" i="20" s="1"/>
  <c r="L24" i="20"/>
  <c r="K42" i="20"/>
  <c r="G24" i="20"/>
  <c r="H30" i="20"/>
  <c r="J30" i="20" s="1"/>
  <c r="I33" i="20"/>
  <c r="J33" i="20" s="1"/>
  <c r="H33" i="20"/>
  <c r="L40" i="20"/>
  <c r="F40" i="20"/>
  <c r="F13" i="21"/>
  <c r="L13" i="21"/>
  <c r="H35" i="21"/>
  <c r="J35" i="21" s="1"/>
  <c r="H10" i="22"/>
  <c r="J10" i="22"/>
  <c r="I13" i="22"/>
  <c r="H13" i="22"/>
  <c r="J13" i="22" s="1"/>
  <c r="L25" i="22"/>
  <c r="G25" i="22"/>
  <c r="I25" i="22" s="1"/>
  <c r="F31" i="22"/>
  <c r="I31" i="22" s="1"/>
  <c r="F18" i="23"/>
  <c r="L18" i="23"/>
  <c r="H24" i="23"/>
  <c r="F6" i="24"/>
  <c r="L6" i="24"/>
  <c r="F10" i="24"/>
  <c r="L10" i="24"/>
  <c r="L30" i="24"/>
  <c r="F30" i="24"/>
  <c r="I30" i="24" s="1"/>
  <c r="H36" i="24"/>
  <c r="J36" i="24"/>
  <c r="I39" i="24"/>
  <c r="H39" i="24"/>
  <c r="J39" i="24" s="1"/>
  <c r="L45" i="24"/>
  <c r="L47" i="24" s="1"/>
  <c r="K47" i="24"/>
  <c r="H7" i="25"/>
  <c r="K42" i="25"/>
  <c r="G24" i="25"/>
  <c r="H28" i="25"/>
  <c r="F38" i="25"/>
  <c r="L38" i="25"/>
  <c r="L6" i="26"/>
  <c r="F6" i="26"/>
  <c r="H12" i="26"/>
  <c r="I15" i="26"/>
  <c r="H15" i="26"/>
  <c r="J15" i="26" s="1"/>
  <c r="G32" i="26"/>
  <c r="L32" i="26"/>
  <c r="I25" i="27"/>
  <c r="H25" i="27"/>
  <c r="F30" i="27"/>
  <c r="I30" i="27" s="1"/>
  <c r="L10" i="28"/>
  <c r="F10" i="28"/>
  <c r="L16" i="28"/>
  <c r="F16" i="28"/>
  <c r="L31" i="28"/>
  <c r="F31" i="28"/>
  <c r="L39" i="28"/>
  <c r="F39" i="28"/>
  <c r="H16" i="29"/>
  <c r="I16" i="29"/>
  <c r="L37" i="29"/>
  <c r="F37" i="29"/>
  <c r="L30" i="30"/>
  <c r="G30" i="30"/>
  <c r="L34" i="30"/>
  <c r="F34" i="30"/>
  <c r="F19" i="32"/>
  <c r="L19" i="32"/>
  <c r="L8" i="33"/>
  <c r="F8" i="33"/>
  <c r="L16" i="33"/>
  <c r="F16" i="33"/>
  <c r="L18" i="33"/>
  <c r="F18" i="33"/>
  <c r="F32" i="33"/>
  <c r="L32" i="33"/>
  <c r="I30" i="15"/>
  <c r="J30" i="15" s="1"/>
  <c r="I34" i="15"/>
  <c r="J34" i="15" s="1"/>
  <c r="J40" i="15"/>
  <c r="I51" i="15"/>
  <c r="T53" i="15"/>
  <c r="J5" i="16"/>
  <c r="L27" i="16"/>
  <c r="I8" i="16"/>
  <c r="J13" i="16"/>
  <c r="I16" i="16"/>
  <c r="J16" i="16" s="1"/>
  <c r="J21" i="16"/>
  <c r="I24" i="16"/>
  <c r="J34" i="16"/>
  <c r="I37" i="16"/>
  <c r="J42" i="16"/>
  <c r="I45" i="16"/>
  <c r="R21" i="18"/>
  <c r="F6" i="18"/>
  <c r="S21" i="18"/>
  <c r="G52" i="18" s="1"/>
  <c r="F10" i="18"/>
  <c r="I10" i="18" s="1"/>
  <c r="H26" i="18"/>
  <c r="F27" i="18"/>
  <c r="I27" i="18" s="1"/>
  <c r="I33" i="18"/>
  <c r="J27" i="19"/>
  <c r="J35" i="19"/>
  <c r="I36" i="19"/>
  <c r="J36" i="19" s="1"/>
  <c r="I40" i="19"/>
  <c r="T47" i="19"/>
  <c r="I34" i="20"/>
  <c r="J34" i="20" s="1"/>
  <c r="I14" i="22"/>
  <c r="J14" i="22" s="1"/>
  <c r="S42" i="23"/>
  <c r="I27" i="23"/>
  <c r="I24" i="24"/>
  <c r="J24" i="24" s="1"/>
  <c r="I40" i="24"/>
  <c r="S42" i="25"/>
  <c r="T42" i="25" s="1"/>
  <c r="R21" i="26"/>
  <c r="I16" i="26"/>
  <c r="J16" i="26" s="1"/>
  <c r="I26" i="27"/>
  <c r="R42" i="27"/>
  <c r="T42" i="27" s="1"/>
  <c r="I40" i="27"/>
  <c r="S22" i="29"/>
  <c r="T22" i="29" s="1"/>
  <c r="K22" i="33"/>
  <c r="L45" i="20"/>
  <c r="L47" i="20" s="1"/>
  <c r="K47" i="20"/>
  <c r="G25" i="21"/>
  <c r="L25" i="21"/>
  <c r="G29" i="21"/>
  <c r="H29" i="21" s="1"/>
  <c r="L29" i="21"/>
  <c r="G11" i="23"/>
  <c r="L11" i="23"/>
  <c r="L21" i="23" s="1"/>
  <c r="G15" i="23"/>
  <c r="L15" i="23"/>
  <c r="K21" i="25"/>
  <c r="F5" i="25"/>
  <c r="G35" i="25"/>
  <c r="L35" i="25"/>
  <c r="F34" i="27"/>
  <c r="L12" i="28"/>
  <c r="F12" i="28"/>
  <c r="L14" i="28"/>
  <c r="G14" i="28"/>
  <c r="H14" i="28" s="1"/>
  <c r="F19" i="28"/>
  <c r="L19" i="28"/>
  <c r="F32" i="28"/>
  <c r="L32" i="28"/>
  <c r="F37" i="28"/>
  <c r="I37" i="28" s="1"/>
  <c r="F41" i="28"/>
  <c r="F5" i="29"/>
  <c r="L5" i="29"/>
  <c r="F9" i="29"/>
  <c r="L9" i="29"/>
  <c r="I11" i="29"/>
  <c r="H11" i="29"/>
  <c r="J11" i="29" s="1"/>
  <c r="L11" i="30"/>
  <c r="G11" i="30"/>
  <c r="I11" i="30" s="1"/>
  <c r="F16" i="30"/>
  <c r="L16" i="30"/>
  <c r="H19" i="30"/>
  <c r="F20" i="30"/>
  <c r="L20" i="30"/>
  <c r="F16" i="31"/>
  <c r="L16" i="31"/>
  <c r="F37" i="31"/>
  <c r="L37" i="31"/>
  <c r="K22" i="32"/>
  <c r="F5" i="32"/>
  <c r="L5" i="32"/>
  <c r="G15" i="32"/>
  <c r="L15" i="32"/>
  <c r="H30" i="32"/>
  <c r="L6" i="33"/>
  <c r="F6" i="33"/>
  <c r="L12" i="33"/>
  <c r="F12" i="33"/>
  <c r="L27" i="33"/>
  <c r="G27" i="33"/>
  <c r="L41" i="33"/>
  <c r="F41" i="33"/>
  <c r="H5" i="34"/>
  <c r="H21" i="36"/>
  <c r="I21" i="36"/>
  <c r="K21" i="36"/>
  <c r="N23" i="36"/>
  <c r="K23" i="36"/>
  <c r="K12" i="37"/>
  <c r="M12" i="37"/>
  <c r="J14" i="20"/>
  <c r="I19" i="20"/>
  <c r="J19" i="20" s="1"/>
  <c r="H24" i="20"/>
  <c r="L27" i="20"/>
  <c r="L31" i="20"/>
  <c r="L35" i="20"/>
  <c r="L39" i="20"/>
  <c r="I5" i="21"/>
  <c r="F7" i="21"/>
  <c r="J8" i="21"/>
  <c r="I9" i="21"/>
  <c r="H14" i="21"/>
  <c r="K42" i="21"/>
  <c r="F28" i="21"/>
  <c r="I28" i="21" s="1"/>
  <c r="J33" i="21"/>
  <c r="R21" i="22"/>
  <c r="L7" i="22"/>
  <c r="L11" i="22"/>
  <c r="L15" i="22"/>
  <c r="L19" i="22"/>
  <c r="J24" i="22"/>
  <c r="J32" i="22"/>
  <c r="J36" i="22"/>
  <c r="I37" i="22"/>
  <c r="J37" i="22" s="1"/>
  <c r="K42" i="22"/>
  <c r="R21" i="23"/>
  <c r="F6" i="23"/>
  <c r="I8" i="23"/>
  <c r="F10" i="23"/>
  <c r="F27" i="23"/>
  <c r="I33" i="23"/>
  <c r="J33" i="23" s="1"/>
  <c r="I5" i="24"/>
  <c r="I9" i="24"/>
  <c r="J16" i="24"/>
  <c r="I17" i="24"/>
  <c r="S42" i="24"/>
  <c r="L25" i="24"/>
  <c r="H26" i="24"/>
  <c r="L29" i="24"/>
  <c r="L33" i="24"/>
  <c r="L37" i="24"/>
  <c r="I45" i="24"/>
  <c r="I7" i="25"/>
  <c r="F9" i="25"/>
  <c r="I9" i="25" s="1"/>
  <c r="J10" i="25"/>
  <c r="I28" i="25"/>
  <c r="F34" i="25"/>
  <c r="L5" i="26"/>
  <c r="L9" i="26"/>
  <c r="L13" i="26"/>
  <c r="H14" i="26"/>
  <c r="L17" i="26"/>
  <c r="J26" i="26"/>
  <c r="I27" i="26"/>
  <c r="J27" i="26" s="1"/>
  <c r="J34" i="26"/>
  <c r="I39" i="26"/>
  <c r="L45" i="26"/>
  <c r="L47" i="26" s="1"/>
  <c r="S21" i="27"/>
  <c r="G52" i="27" s="1"/>
  <c r="F12" i="27"/>
  <c r="I12" i="27" s="1"/>
  <c r="J13" i="27"/>
  <c r="H15" i="27"/>
  <c r="J24" i="27"/>
  <c r="H32" i="27"/>
  <c r="F28" i="28"/>
  <c r="I29" i="28"/>
  <c r="R43" i="33"/>
  <c r="I14" i="37"/>
  <c r="K20" i="37" s="1"/>
  <c r="K47" i="21"/>
  <c r="F45" i="21"/>
  <c r="G24" i="23"/>
  <c r="I24" i="23" s="1"/>
  <c r="L24" i="23"/>
  <c r="G32" i="23"/>
  <c r="I32" i="23" s="1"/>
  <c r="L32" i="23"/>
  <c r="L24" i="24"/>
  <c r="K42" i="24"/>
  <c r="G14" i="25"/>
  <c r="I14" i="25" s="1"/>
  <c r="L14" i="25"/>
  <c r="H31" i="27"/>
  <c r="I31" i="27"/>
  <c r="F33" i="27"/>
  <c r="L33" i="27"/>
  <c r="K47" i="27"/>
  <c r="L45" i="27"/>
  <c r="L47" i="27" s="1"/>
  <c r="F5" i="28"/>
  <c r="I5" i="28" s="1"/>
  <c r="K22" i="28"/>
  <c r="L11" i="28"/>
  <c r="G11" i="28"/>
  <c r="F13" i="28"/>
  <c r="L13" i="28"/>
  <c r="F17" i="28"/>
  <c r="L17" i="28"/>
  <c r="L20" i="28"/>
  <c r="F20" i="28"/>
  <c r="K43" i="28"/>
  <c r="L25" i="28"/>
  <c r="G36" i="28"/>
  <c r="L36" i="28"/>
  <c r="F40" i="28"/>
  <c r="L40" i="28"/>
  <c r="H12" i="29"/>
  <c r="J12" i="29" s="1"/>
  <c r="I12" i="29"/>
  <c r="I15" i="29"/>
  <c r="H15" i="29"/>
  <c r="J15" i="29" s="1"/>
  <c r="L41" i="29"/>
  <c r="F41" i="29"/>
  <c r="F13" i="30"/>
  <c r="F28" i="30"/>
  <c r="I28" i="30" s="1"/>
  <c r="H6" i="31"/>
  <c r="J6" i="31" s="1"/>
  <c r="H32" i="31"/>
  <c r="I32" i="31"/>
  <c r="L33" i="31"/>
  <c r="G33" i="31"/>
  <c r="T22" i="32"/>
  <c r="H8" i="32"/>
  <c r="J8" i="32" s="1"/>
  <c r="F34" i="32"/>
  <c r="L34" i="32"/>
  <c r="F35" i="32"/>
  <c r="L35" i="32"/>
  <c r="L25" i="33"/>
  <c r="K43" i="33"/>
  <c r="G25" i="33"/>
  <c r="I25" i="33" s="1"/>
  <c r="H26" i="33"/>
  <c r="I26" i="33"/>
  <c r="F37" i="34"/>
  <c r="L37" i="34"/>
  <c r="H46" i="34"/>
  <c r="I46" i="34"/>
  <c r="H18" i="36"/>
  <c r="I18" i="36"/>
  <c r="K18" i="36"/>
  <c r="I28" i="20"/>
  <c r="J31" i="20"/>
  <c r="J35" i="20"/>
  <c r="J39" i="20"/>
  <c r="I13" i="21"/>
  <c r="I17" i="21"/>
  <c r="F19" i="21"/>
  <c r="I19" i="21" s="1"/>
  <c r="L42" i="21"/>
  <c r="H25" i="21"/>
  <c r="F30" i="21"/>
  <c r="I30" i="21" s="1"/>
  <c r="J32" i="21"/>
  <c r="I36" i="21"/>
  <c r="F38" i="21"/>
  <c r="I38" i="21" s="1"/>
  <c r="J7" i="22"/>
  <c r="I8" i="22"/>
  <c r="J11" i="22"/>
  <c r="I12" i="22"/>
  <c r="J15" i="22"/>
  <c r="I16" i="22"/>
  <c r="J19" i="22"/>
  <c r="R42" i="22"/>
  <c r="T42" i="22" s="1"/>
  <c r="H35" i="22"/>
  <c r="J35" i="22" s="1"/>
  <c r="S21" i="23"/>
  <c r="H11" i="23"/>
  <c r="F12" i="23"/>
  <c r="I12" i="23" s="1"/>
  <c r="J14" i="23"/>
  <c r="H15" i="23"/>
  <c r="F16" i="23"/>
  <c r="I18" i="23"/>
  <c r="F31" i="23"/>
  <c r="I31" i="23" s="1"/>
  <c r="I37" i="23"/>
  <c r="F39" i="23"/>
  <c r="K42" i="23"/>
  <c r="S21" i="24"/>
  <c r="H11" i="24"/>
  <c r="J11" i="24" s="1"/>
  <c r="H15" i="24"/>
  <c r="J15" i="24" s="1"/>
  <c r="J25" i="24"/>
  <c r="J29" i="24"/>
  <c r="I34" i="24"/>
  <c r="J37" i="24"/>
  <c r="I38" i="24"/>
  <c r="F13" i="25"/>
  <c r="F17" i="25"/>
  <c r="I19" i="25"/>
  <c r="J26" i="25"/>
  <c r="H35" i="25"/>
  <c r="F36" i="25"/>
  <c r="I36" i="25" s="1"/>
  <c r="F40" i="25"/>
  <c r="I40" i="25" s="1"/>
  <c r="I45" i="25"/>
  <c r="T47" i="25"/>
  <c r="I6" i="26"/>
  <c r="J9" i="26"/>
  <c r="I10" i="26"/>
  <c r="I18" i="26"/>
  <c r="H25" i="26"/>
  <c r="J25" i="26" s="1"/>
  <c r="H29" i="26"/>
  <c r="J29" i="26" s="1"/>
  <c r="K47" i="26"/>
  <c r="I6" i="27"/>
  <c r="F8" i="27"/>
  <c r="I10" i="27"/>
  <c r="F16" i="27"/>
  <c r="I17" i="27"/>
  <c r="S22" i="28"/>
  <c r="I7" i="28"/>
  <c r="I28" i="28"/>
  <c r="J30" i="28"/>
  <c r="S22" i="31"/>
  <c r="T22" i="31" s="1"/>
  <c r="K48" i="28"/>
  <c r="L46" i="28"/>
  <c r="L48" i="28" s="1"/>
  <c r="L27" i="29"/>
  <c r="G27" i="29"/>
  <c r="I27" i="29" s="1"/>
  <c r="G33" i="29"/>
  <c r="I33" i="29" s="1"/>
  <c r="L33" i="29"/>
  <c r="F8" i="30"/>
  <c r="L8" i="30"/>
  <c r="H11" i="30"/>
  <c r="L15" i="30"/>
  <c r="G15" i="30"/>
  <c r="I15" i="30" s="1"/>
  <c r="J31" i="30"/>
  <c r="I31" i="30"/>
  <c r="H31" i="30"/>
  <c r="L38" i="30"/>
  <c r="F38" i="30"/>
  <c r="H13" i="31"/>
  <c r="I13" i="31"/>
  <c r="L14" i="31"/>
  <c r="G14" i="31"/>
  <c r="F18" i="31"/>
  <c r="L18" i="31"/>
  <c r="F35" i="31"/>
  <c r="L35" i="31"/>
  <c r="F39" i="31"/>
  <c r="L39" i="31"/>
  <c r="G11" i="32"/>
  <c r="I11" i="32" s="1"/>
  <c r="L11" i="32"/>
  <c r="F12" i="32"/>
  <c r="I12" i="32" s="1"/>
  <c r="L12" i="32"/>
  <c r="H25" i="32"/>
  <c r="J25" i="32" s="1"/>
  <c r="F29" i="32"/>
  <c r="I29" i="32" s="1"/>
  <c r="H31" i="32"/>
  <c r="H40" i="32"/>
  <c r="I40" i="32"/>
  <c r="J40" i="32"/>
  <c r="L10" i="33"/>
  <c r="F10" i="33"/>
  <c r="L39" i="33"/>
  <c r="F39" i="33"/>
  <c r="L5" i="34"/>
  <c r="K22" i="34"/>
  <c r="L26" i="34"/>
  <c r="G26" i="34"/>
  <c r="K43" i="34"/>
  <c r="H35" i="34"/>
  <c r="I35" i="34"/>
  <c r="J35" i="34"/>
  <c r="L36" i="34"/>
  <c r="G36" i="34"/>
  <c r="H17" i="36"/>
  <c r="I17" i="36"/>
  <c r="K17" i="36"/>
  <c r="K24" i="36"/>
  <c r="N24" i="36"/>
  <c r="I28" i="36"/>
  <c r="K28" i="36"/>
  <c r="I32" i="36"/>
  <c r="K32" i="36"/>
  <c r="K42" i="27"/>
  <c r="H25" i="28"/>
  <c r="J25" i="28" s="1"/>
  <c r="J26" i="28"/>
  <c r="H33" i="28"/>
  <c r="J33" i="28" s="1"/>
  <c r="F7" i="29"/>
  <c r="I9" i="29"/>
  <c r="R43" i="29"/>
  <c r="S43" i="31"/>
  <c r="T43" i="31" s="1"/>
  <c r="R43" i="32"/>
  <c r="T43" i="32" s="1"/>
  <c r="I35" i="32"/>
  <c r="L14" i="29"/>
  <c r="G14" i="29"/>
  <c r="L25" i="29"/>
  <c r="G25" i="29"/>
  <c r="H25" i="29" s="1"/>
  <c r="I5" i="30"/>
  <c r="F5" i="30"/>
  <c r="F9" i="30"/>
  <c r="F12" i="30"/>
  <c r="L12" i="30"/>
  <c r="H15" i="30"/>
  <c r="J15" i="30"/>
  <c r="L26" i="30"/>
  <c r="G26" i="30"/>
  <c r="I35" i="30"/>
  <c r="H35" i="30"/>
  <c r="L17" i="31"/>
  <c r="F17" i="31"/>
  <c r="H27" i="31"/>
  <c r="I27" i="31"/>
  <c r="L34" i="31"/>
  <c r="F34" i="31"/>
  <c r="L38" i="31"/>
  <c r="F38" i="31"/>
  <c r="L14" i="33"/>
  <c r="G14" i="33"/>
  <c r="I14" i="33" s="1"/>
  <c r="L30" i="33"/>
  <c r="G30" i="33"/>
  <c r="F34" i="33"/>
  <c r="L34" i="33"/>
  <c r="F38" i="33"/>
  <c r="L38" i="33"/>
  <c r="H8" i="34"/>
  <c r="J8" i="34" s="1"/>
  <c r="I8" i="34"/>
  <c r="H13" i="34"/>
  <c r="J13" i="34"/>
  <c r="H31" i="34"/>
  <c r="I31" i="34"/>
  <c r="F19" i="27"/>
  <c r="F28" i="27"/>
  <c r="I28" i="27" s="1"/>
  <c r="F38" i="27"/>
  <c r="I38" i="27" s="1"/>
  <c r="I45" i="27"/>
  <c r="J45" i="27" s="1"/>
  <c r="J47" i="27" s="1"/>
  <c r="S43" i="28"/>
  <c r="T43" i="28" s="1"/>
  <c r="I31" i="28"/>
  <c r="J38" i="28"/>
  <c r="I39" i="28"/>
  <c r="F13" i="29"/>
  <c r="F17" i="29"/>
  <c r="I19" i="29"/>
  <c r="R22" i="30"/>
  <c r="R43" i="30"/>
  <c r="T43" i="30" s="1"/>
  <c r="L31" i="30"/>
  <c r="F32" i="30"/>
  <c r="I32" i="30" s="1"/>
  <c r="I36" i="30"/>
  <c r="S22" i="33"/>
  <c r="G53" i="33" s="1"/>
  <c r="L11" i="31"/>
  <c r="G11" i="31"/>
  <c r="H11" i="31" s="1"/>
  <c r="H26" i="31"/>
  <c r="J26" i="31" s="1"/>
  <c r="L30" i="31"/>
  <c r="G30" i="31"/>
  <c r="I30" i="31" s="1"/>
  <c r="F46" i="31"/>
  <c r="L46" i="31"/>
  <c r="L48" i="31" s="1"/>
  <c r="H7" i="32"/>
  <c r="I7" i="32"/>
  <c r="I10" i="32"/>
  <c r="F10" i="32"/>
  <c r="F28" i="32"/>
  <c r="L28" i="32"/>
  <c r="H36" i="32"/>
  <c r="I36" i="32"/>
  <c r="F38" i="32"/>
  <c r="L38" i="32"/>
  <c r="F5" i="33"/>
  <c r="L5" i="33"/>
  <c r="F7" i="33"/>
  <c r="L7" i="33"/>
  <c r="F9" i="33"/>
  <c r="L9" i="33"/>
  <c r="F13" i="33"/>
  <c r="L13" i="33"/>
  <c r="H25" i="33"/>
  <c r="J25" i="33" s="1"/>
  <c r="L37" i="33"/>
  <c r="F37" i="33"/>
  <c r="F7" i="34"/>
  <c r="I7" i="34" s="1"/>
  <c r="F10" i="34"/>
  <c r="L10" i="34"/>
  <c r="I16" i="34"/>
  <c r="J16" i="34" s="1"/>
  <c r="I20" i="34"/>
  <c r="J20" i="34" s="1"/>
  <c r="I29" i="34"/>
  <c r="J29" i="34" s="1"/>
  <c r="G33" i="34"/>
  <c r="L33" i="34"/>
  <c r="H39" i="34"/>
  <c r="I39" i="34"/>
  <c r="K8" i="36"/>
  <c r="N8" i="36"/>
  <c r="N19" i="36"/>
  <c r="K19" i="36"/>
  <c r="H26" i="36"/>
  <c r="K26" i="36"/>
  <c r="K5" i="37"/>
  <c r="M5" i="37"/>
  <c r="M11" i="37"/>
  <c r="K11" i="37"/>
  <c r="S43" i="29"/>
  <c r="J31" i="29"/>
  <c r="F38" i="29"/>
  <c r="J39" i="29"/>
  <c r="I40" i="29"/>
  <c r="K48" i="29"/>
  <c r="L22" i="30"/>
  <c r="J6" i="30"/>
  <c r="I7" i="30"/>
  <c r="J14" i="30"/>
  <c r="J18" i="30"/>
  <c r="I19" i="30"/>
  <c r="J19" i="30" s="1"/>
  <c r="L25" i="30"/>
  <c r="H26" i="30"/>
  <c r="L29" i="30"/>
  <c r="H30" i="30"/>
  <c r="L33" i="30"/>
  <c r="L37" i="30"/>
  <c r="L41" i="30"/>
  <c r="J46" i="30"/>
  <c r="J48" i="30" s="1"/>
  <c r="K48" i="30"/>
  <c r="J5" i="31"/>
  <c r="I6" i="31"/>
  <c r="F8" i="31"/>
  <c r="I8" i="31" s="1"/>
  <c r="I10" i="31"/>
  <c r="I12" i="31"/>
  <c r="I29" i="31"/>
  <c r="I31" i="31"/>
  <c r="T48" i="31"/>
  <c r="K43" i="32"/>
  <c r="L30" i="32"/>
  <c r="R22" i="33"/>
  <c r="F28" i="33"/>
  <c r="I28" i="33" s="1"/>
  <c r="R22" i="34"/>
  <c r="I17" i="34"/>
  <c r="J17" i="34" s="1"/>
  <c r="H26" i="34"/>
  <c r="K19" i="37"/>
  <c r="K22" i="31"/>
  <c r="L5" i="31"/>
  <c r="H9" i="31"/>
  <c r="I9" i="31"/>
  <c r="H10" i="31"/>
  <c r="J10" i="31" s="1"/>
  <c r="H12" i="31"/>
  <c r="J12" i="31" s="1"/>
  <c r="H28" i="31"/>
  <c r="I28" i="31"/>
  <c r="H29" i="31"/>
  <c r="J29" i="31" s="1"/>
  <c r="H31" i="31"/>
  <c r="J31" i="31" s="1"/>
  <c r="F6" i="32"/>
  <c r="I6" i="32" s="1"/>
  <c r="F9" i="32"/>
  <c r="L9" i="32"/>
  <c r="H17" i="32"/>
  <c r="J17" i="32" s="1"/>
  <c r="I17" i="32"/>
  <c r="F20" i="32"/>
  <c r="I20" i="32" s="1"/>
  <c r="H26" i="32"/>
  <c r="J26" i="32" s="1"/>
  <c r="I26" i="32"/>
  <c r="L27" i="32"/>
  <c r="G27" i="32"/>
  <c r="I27" i="32" s="1"/>
  <c r="L11" i="33"/>
  <c r="G11" i="33"/>
  <c r="H29" i="33"/>
  <c r="I29" i="33"/>
  <c r="L31" i="33"/>
  <c r="F31" i="33"/>
  <c r="L33" i="33"/>
  <c r="G33" i="33"/>
  <c r="H33" i="33" s="1"/>
  <c r="L35" i="33"/>
  <c r="F35" i="33"/>
  <c r="F40" i="33"/>
  <c r="L40" i="33"/>
  <c r="L46" i="33"/>
  <c r="L48" i="33" s="1"/>
  <c r="K48" i="33"/>
  <c r="F46" i="33"/>
  <c r="F6" i="34"/>
  <c r="L6" i="34"/>
  <c r="I38" i="34"/>
  <c r="F38" i="34"/>
  <c r="F41" i="34"/>
  <c r="L41" i="34"/>
  <c r="K10" i="35"/>
  <c r="M10" i="35"/>
  <c r="N7" i="36"/>
  <c r="K7" i="36"/>
  <c r="N15" i="36"/>
  <c r="K15" i="36"/>
  <c r="H22" i="36"/>
  <c r="I22" i="36"/>
  <c r="F28" i="29"/>
  <c r="I28" i="29" s="1"/>
  <c r="J30" i="29"/>
  <c r="I34" i="29"/>
  <c r="J25" i="30"/>
  <c r="J33" i="30"/>
  <c r="J41" i="30"/>
  <c r="K43" i="30"/>
  <c r="K43" i="31"/>
  <c r="I30" i="32"/>
  <c r="J30" i="32" s="1"/>
  <c r="I31" i="32"/>
  <c r="I16" i="33"/>
  <c r="F17" i="33"/>
  <c r="I18" i="33"/>
  <c r="F19" i="33"/>
  <c r="I19" i="33" s="1"/>
  <c r="H27" i="33"/>
  <c r="S43" i="34"/>
  <c r="G53" i="34" s="1"/>
  <c r="H36" i="34"/>
  <c r="K11" i="36"/>
  <c r="J25" i="31"/>
  <c r="S43" i="33"/>
  <c r="R43" i="34"/>
  <c r="K11" i="35"/>
  <c r="M12" i="35"/>
  <c r="N27" i="36"/>
  <c r="H30" i="36"/>
  <c r="K31" i="36"/>
  <c r="H34" i="36"/>
  <c r="K6" i="37"/>
  <c r="H15" i="31"/>
  <c r="H36" i="31"/>
  <c r="I8" i="32"/>
  <c r="I18" i="32"/>
  <c r="I37" i="32"/>
  <c r="I41" i="32"/>
  <c r="J41" i="32" s="1"/>
  <c r="F46" i="32"/>
  <c r="I5" i="34"/>
  <c r="J5" i="34" s="1"/>
  <c r="I9" i="34"/>
  <c r="I13" i="34"/>
  <c r="L14" i="34"/>
  <c r="F19" i="34"/>
  <c r="I19" i="34" s="1"/>
  <c r="L27" i="34"/>
  <c r="F28" i="34"/>
  <c r="I28" i="34" s="1"/>
  <c r="F32" i="34"/>
  <c r="I40" i="34"/>
  <c r="J40" i="34" s="1"/>
  <c r="K13" i="35" l="1"/>
  <c r="K20" i="35" s="1"/>
  <c r="J9" i="31"/>
  <c r="J36" i="32"/>
  <c r="J31" i="34"/>
  <c r="J27" i="31"/>
  <c r="J46" i="34"/>
  <c r="J48" i="34" s="1"/>
  <c r="J32" i="31"/>
  <c r="L42" i="27"/>
  <c r="J11" i="26"/>
  <c r="J35" i="24"/>
  <c r="J26" i="21"/>
  <c r="J29" i="20"/>
  <c r="L42" i="25"/>
  <c r="J46" i="12"/>
  <c r="J28" i="11"/>
  <c r="J5" i="11"/>
  <c r="J9" i="34"/>
  <c r="J6" i="14"/>
  <c r="H27" i="27"/>
  <c r="J27" i="27" s="1"/>
  <c r="I27" i="27"/>
  <c r="H28" i="22"/>
  <c r="J28" i="22" s="1"/>
  <c r="I28" i="22"/>
  <c r="H31" i="19"/>
  <c r="J31" i="19" s="1"/>
  <c r="I31" i="19"/>
  <c r="I10" i="30"/>
  <c r="J10" i="30" s="1"/>
  <c r="I8" i="24"/>
  <c r="J8" i="24" s="1"/>
  <c r="I28" i="23"/>
  <c r="J28" i="23" s="1"/>
  <c r="H23" i="5"/>
  <c r="J23" i="5"/>
  <c r="I23" i="5"/>
  <c r="H48" i="4"/>
  <c r="J48" i="4" s="1"/>
  <c r="J50" i="4" s="1"/>
  <c r="I48" i="4"/>
  <c r="L22" i="28"/>
  <c r="J17" i="24"/>
  <c r="J37" i="16"/>
  <c r="H24" i="18"/>
  <c r="J24" i="18" s="1"/>
  <c r="J49" i="6"/>
  <c r="J51" i="6" s="1"/>
  <c r="I45" i="26"/>
  <c r="H45" i="26"/>
  <c r="J45" i="26" s="1"/>
  <c r="J47" i="26" s="1"/>
  <c r="I15" i="33"/>
  <c r="H15" i="33"/>
  <c r="J15" i="33" s="1"/>
  <c r="H27" i="25"/>
  <c r="I27" i="25"/>
  <c r="H37" i="21"/>
  <c r="I37" i="21"/>
  <c r="J37" i="21" s="1"/>
  <c r="I33" i="24"/>
  <c r="J33" i="24" s="1"/>
  <c r="H49" i="5"/>
  <c r="J49" i="5" s="1"/>
  <c r="J51" i="5" s="1"/>
  <c r="I49" i="5"/>
  <c r="I10" i="20"/>
  <c r="J10" i="20" s="1"/>
  <c r="J13" i="31"/>
  <c r="J28" i="25"/>
  <c r="T42" i="20"/>
  <c r="J24" i="21"/>
  <c r="J26" i="27"/>
  <c r="H30" i="31"/>
  <c r="J30" i="31" s="1"/>
  <c r="J17" i="27"/>
  <c r="J6" i="19"/>
  <c r="J30" i="12"/>
  <c r="J21" i="11"/>
  <c r="J42" i="9"/>
  <c r="L25" i="5"/>
  <c r="J41" i="9"/>
  <c r="L25" i="6"/>
  <c r="X50" i="3"/>
  <c r="H38" i="26"/>
  <c r="I38" i="26"/>
  <c r="H17" i="26"/>
  <c r="I17" i="26"/>
  <c r="H39" i="25"/>
  <c r="J39" i="25"/>
  <c r="I39" i="25"/>
  <c r="I34" i="28"/>
  <c r="J34" i="28" s="1"/>
  <c r="H12" i="24"/>
  <c r="I12" i="24"/>
  <c r="H30" i="18"/>
  <c r="I30" i="18"/>
  <c r="J30" i="18" s="1"/>
  <c r="I7" i="23"/>
  <c r="J7" i="23" s="1"/>
  <c r="I38" i="18"/>
  <c r="J38" i="18" s="1"/>
  <c r="K7" i="37"/>
  <c r="J35" i="30"/>
  <c r="L43" i="28"/>
  <c r="L42" i="23"/>
  <c r="J25" i="27"/>
  <c r="J12" i="26"/>
  <c r="G52" i="20"/>
  <c r="J7" i="31"/>
  <c r="J18" i="27"/>
  <c r="J43" i="15"/>
  <c r="J37" i="15"/>
  <c r="T42" i="24"/>
  <c r="L42" i="22"/>
  <c r="L21" i="21"/>
  <c r="J14" i="19"/>
  <c r="J35" i="18"/>
  <c r="J45" i="15"/>
  <c r="J37" i="32"/>
  <c r="H27" i="29"/>
  <c r="J34" i="23"/>
  <c r="J12" i="11"/>
  <c r="J23" i="12"/>
  <c r="J35" i="9"/>
  <c r="J31" i="21"/>
  <c r="J21" i="15"/>
  <c r="AF54" i="1"/>
  <c r="J23" i="13"/>
  <c r="J45" i="16"/>
  <c r="R32" i="3"/>
  <c r="Z52" i="3"/>
  <c r="Q31" i="3"/>
  <c r="U32" i="2"/>
  <c r="H30" i="26"/>
  <c r="I30" i="26"/>
  <c r="J11" i="34"/>
  <c r="H37" i="27"/>
  <c r="J37" i="27" s="1"/>
  <c r="I33" i="32"/>
  <c r="H33" i="32"/>
  <c r="J33" i="32" s="1"/>
  <c r="H45" i="23"/>
  <c r="I37" i="27"/>
  <c r="H19" i="18"/>
  <c r="J19" i="18" s="1"/>
  <c r="I19" i="18"/>
  <c r="H14" i="18"/>
  <c r="J14" i="18" s="1"/>
  <c r="I45" i="18"/>
  <c r="J45" i="18" s="1"/>
  <c r="J47" i="18" s="1"/>
  <c r="J31" i="32"/>
  <c r="G52" i="24"/>
  <c r="L21" i="25"/>
  <c r="L43" i="31"/>
  <c r="J24" i="16"/>
  <c r="W52" i="3"/>
  <c r="J16" i="10"/>
  <c r="J33" i="9"/>
  <c r="AG56" i="1"/>
  <c r="P32" i="3"/>
  <c r="Y50" i="3"/>
  <c r="R31" i="3"/>
  <c r="T32" i="2"/>
  <c r="H18" i="29"/>
  <c r="J18" i="29" s="1"/>
  <c r="I18" i="29"/>
  <c r="H46" i="29"/>
  <c r="J46" i="29" s="1"/>
  <c r="J48" i="29" s="1"/>
  <c r="I46" i="29"/>
  <c r="H7" i="27"/>
  <c r="J7" i="27" s="1"/>
  <c r="I7" i="27"/>
  <c r="I37" i="30"/>
  <c r="J37" i="30" s="1"/>
  <c r="I13" i="26"/>
  <c r="J13" i="26" s="1"/>
  <c r="H7" i="18"/>
  <c r="I7" i="18"/>
  <c r="J7" i="18" s="1"/>
  <c r="I28" i="18"/>
  <c r="J28" i="18" s="1"/>
  <c r="I18" i="20"/>
  <c r="J18" i="20" s="1"/>
  <c r="I6" i="25"/>
  <c r="J6" i="25" s="1"/>
  <c r="G55" i="4"/>
  <c r="I40" i="22"/>
  <c r="J40" i="22" s="1"/>
  <c r="J39" i="34"/>
  <c r="J26" i="33"/>
  <c r="L43" i="32"/>
  <c r="J16" i="29"/>
  <c r="J7" i="25"/>
  <c r="J36" i="30"/>
  <c r="J8" i="16"/>
  <c r="J33" i="18"/>
  <c r="J44" i="15"/>
  <c r="J8" i="23"/>
  <c r="J11" i="21"/>
  <c r="X52" i="3"/>
  <c r="J24" i="4"/>
  <c r="J32" i="32"/>
  <c r="J37" i="10"/>
  <c r="J13" i="11"/>
  <c r="P19" i="3"/>
  <c r="J39" i="26"/>
  <c r="J14" i="14"/>
  <c r="J43" i="14"/>
  <c r="J48" i="14" s="1"/>
  <c r="J38" i="12"/>
  <c r="T25" i="9"/>
  <c r="AB49" i="2"/>
  <c r="AB56" i="2" s="1"/>
  <c r="AC57" i="1"/>
  <c r="H6" i="29"/>
  <c r="I6" i="29"/>
  <c r="I16" i="19"/>
  <c r="H16" i="19"/>
  <c r="I29" i="30"/>
  <c r="J29" i="30" s="1"/>
  <c r="I14" i="32"/>
  <c r="H14" i="32"/>
  <c r="J14" i="32" s="1"/>
  <c r="I5" i="26"/>
  <c r="J5" i="26" s="1"/>
  <c r="H16" i="25"/>
  <c r="I16" i="25"/>
  <c r="H27" i="20"/>
  <c r="J27" i="20" s="1"/>
  <c r="I27" i="20"/>
  <c r="I45" i="23"/>
  <c r="J45" i="23" s="1"/>
  <c r="J47" i="23" s="1"/>
  <c r="I39" i="19"/>
  <c r="J39" i="19" s="1"/>
  <c r="AA49" i="2"/>
  <c r="AA55" i="2" s="1"/>
  <c r="X49" i="2"/>
  <c r="X56" i="2" s="1"/>
  <c r="Y52" i="2"/>
  <c r="X32" i="1"/>
  <c r="AC51" i="2"/>
  <c r="V18" i="1"/>
  <c r="Z48" i="1"/>
  <c r="P40" i="3"/>
  <c r="AB52" i="2"/>
  <c r="R39" i="3"/>
  <c r="AD51" i="2"/>
  <c r="AG57" i="1"/>
  <c r="Z53" i="3"/>
  <c r="AJ57" i="1"/>
  <c r="Z27" i="1"/>
  <c r="W22" i="3"/>
  <c r="X53" i="3" s="1"/>
  <c r="X18" i="1"/>
  <c r="Q10" i="3"/>
  <c r="AB51" i="2"/>
  <c r="AK57" i="1"/>
  <c r="AK56" i="1"/>
  <c r="V32" i="1"/>
  <c r="Y42" i="2"/>
  <c r="Y49" i="2" s="1"/>
  <c r="AD56" i="1"/>
  <c r="Z50" i="3"/>
  <c r="Z49" i="2"/>
  <c r="H35" i="36"/>
  <c r="K43" i="36" s="1"/>
  <c r="I35" i="36"/>
  <c r="K44" i="36" s="1"/>
  <c r="K35" i="36"/>
  <c r="K41" i="36" s="1"/>
  <c r="K28" i="35"/>
  <c r="K27" i="35"/>
  <c r="K31" i="35" s="1"/>
  <c r="AA61" i="1"/>
  <c r="AA60" i="1"/>
  <c r="AI61" i="1"/>
  <c r="AI60" i="1"/>
  <c r="AI63" i="1" s="1"/>
  <c r="J48" i="16"/>
  <c r="J48" i="12"/>
  <c r="J48" i="10"/>
  <c r="AD56" i="2"/>
  <c r="AD55" i="2"/>
  <c r="Z52" i="2"/>
  <c r="AA51" i="2"/>
  <c r="Z57" i="3"/>
  <c r="Z56" i="3"/>
  <c r="Z59" i="3" s="1"/>
  <c r="J25" i="8"/>
  <c r="J46" i="9"/>
  <c r="J46" i="5"/>
  <c r="J27" i="13"/>
  <c r="H46" i="32"/>
  <c r="H34" i="33"/>
  <c r="J34" i="33" s="1"/>
  <c r="I34" i="33"/>
  <c r="H9" i="30"/>
  <c r="I14" i="29"/>
  <c r="I26" i="34"/>
  <c r="J26" i="34" s="1"/>
  <c r="H16" i="27"/>
  <c r="H17" i="25"/>
  <c r="H6" i="23"/>
  <c r="H5" i="25"/>
  <c r="H6" i="18"/>
  <c r="H8" i="33"/>
  <c r="J8" i="33" s="1"/>
  <c r="I8" i="33"/>
  <c r="H37" i="29"/>
  <c r="I37" i="29"/>
  <c r="H38" i="25"/>
  <c r="J38" i="25" s="1"/>
  <c r="T21" i="25"/>
  <c r="G51" i="25"/>
  <c r="I34" i="22"/>
  <c r="J34" i="22" s="1"/>
  <c r="H34" i="22"/>
  <c r="H36" i="20"/>
  <c r="J36" i="20" s="1"/>
  <c r="T21" i="21"/>
  <c r="G51" i="21"/>
  <c r="H12" i="21"/>
  <c r="J12" i="21" s="1"/>
  <c r="I12" i="21"/>
  <c r="H40" i="30"/>
  <c r="I26" i="29"/>
  <c r="H26" i="29"/>
  <c r="P30" i="3"/>
  <c r="Q30" i="3"/>
  <c r="Q12" i="3"/>
  <c r="P12" i="3"/>
  <c r="H30" i="25"/>
  <c r="AC55" i="2"/>
  <c r="AC56" i="2"/>
  <c r="W6" i="1"/>
  <c r="V6" i="1"/>
  <c r="H16" i="32"/>
  <c r="H29" i="28"/>
  <c r="J29" i="28" s="1"/>
  <c r="T5" i="2"/>
  <c r="S5" i="2"/>
  <c r="V51" i="1"/>
  <c r="W51" i="1"/>
  <c r="H28" i="24"/>
  <c r="Q37" i="3"/>
  <c r="P37" i="3"/>
  <c r="W39" i="1"/>
  <c r="V39" i="1"/>
  <c r="X39" i="1"/>
  <c r="V16" i="1"/>
  <c r="X16" i="1"/>
  <c r="W16" i="1"/>
  <c r="Q33" i="3"/>
  <c r="P33" i="3"/>
  <c r="W5" i="1"/>
  <c r="V5" i="1"/>
  <c r="S34" i="2"/>
  <c r="T34" i="2"/>
  <c r="U34" i="2"/>
  <c r="H34" i="34"/>
  <c r="H6" i="21"/>
  <c r="I6" i="21"/>
  <c r="T8" i="2"/>
  <c r="S8" i="2"/>
  <c r="V19" i="1"/>
  <c r="W19" i="1"/>
  <c r="AB61" i="1"/>
  <c r="AB60" i="1"/>
  <c r="AK60" i="1"/>
  <c r="AK61" i="1"/>
  <c r="AK63" i="1" s="1"/>
  <c r="AC60" i="1"/>
  <c r="AC63" i="1" s="1"/>
  <c r="AC61" i="1"/>
  <c r="AG60" i="1"/>
  <c r="AG63" i="1" s="1"/>
  <c r="AG61" i="1"/>
  <c r="H31" i="33"/>
  <c r="J31" i="33" s="1"/>
  <c r="I31" i="33"/>
  <c r="H6" i="32"/>
  <c r="J6" i="32" s="1"/>
  <c r="H7" i="34"/>
  <c r="J7" i="34" s="1"/>
  <c r="H32" i="30"/>
  <c r="J32" i="30" s="1"/>
  <c r="H13" i="29"/>
  <c r="I12" i="30"/>
  <c r="H12" i="30"/>
  <c r="J37" i="34"/>
  <c r="I37" i="34"/>
  <c r="H37" i="34"/>
  <c r="H33" i="31"/>
  <c r="I33" i="31"/>
  <c r="H13" i="28"/>
  <c r="I13" i="28"/>
  <c r="J13" i="28" s="1"/>
  <c r="I33" i="27"/>
  <c r="H33" i="27"/>
  <c r="J33" i="27" s="1"/>
  <c r="H41" i="33"/>
  <c r="J41" i="33" s="1"/>
  <c r="I41" i="33"/>
  <c r="I20" i="30"/>
  <c r="H20" i="30"/>
  <c r="H19" i="28"/>
  <c r="I19" i="28"/>
  <c r="I35" i="25"/>
  <c r="J35" i="25" s="1"/>
  <c r="G51" i="26"/>
  <c r="T21" i="26"/>
  <c r="H32" i="33"/>
  <c r="J32" i="33" s="1"/>
  <c r="I32" i="33"/>
  <c r="I19" i="32"/>
  <c r="H19" i="32"/>
  <c r="J19" i="32" s="1"/>
  <c r="H10" i="28"/>
  <c r="I10" i="28"/>
  <c r="J10" i="28" s="1"/>
  <c r="I6" i="24"/>
  <c r="H6" i="24"/>
  <c r="J6" i="24" s="1"/>
  <c r="G52" i="28"/>
  <c r="T22" i="28"/>
  <c r="H29" i="27"/>
  <c r="I29" i="27"/>
  <c r="H19" i="24"/>
  <c r="J19" i="24" s="1"/>
  <c r="H37" i="25"/>
  <c r="J37" i="25" s="1"/>
  <c r="I37" i="25"/>
  <c r="H37" i="18"/>
  <c r="H37" i="26"/>
  <c r="J37" i="26" s="1"/>
  <c r="H33" i="25"/>
  <c r="J33" i="25" s="1"/>
  <c r="I33" i="25"/>
  <c r="H40" i="21"/>
  <c r="H9" i="20"/>
  <c r="J9" i="20"/>
  <c r="R34" i="3"/>
  <c r="Q34" i="3"/>
  <c r="P34" i="3"/>
  <c r="H18" i="32"/>
  <c r="J18" i="32" s="1"/>
  <c r="H8" i="26"/>
  <c r="J8" i="26" s="1"/>
  <c r="H38" i="24"/>
  <c r="J38" i="24" s="1"/>
  <c r="I26" i="18"/>
  <c r="J26" i="18" s="1"/>
  <c r="H9" i="19"/>
  <c r="S37" i="2"/>
  <c r="T37" i="2"/>
  <c r="U37" i="2"/>
  <c r="S29" i="2"/>
  <c r="U29" i="2"/>
  <c r="T29" i="2"/>
  <c r="W44" i="1"/>
  <c r="V44" i="1"/>
  <c r="Q28" i="3"/>
  <c r="P28" i="3"/>
  <c r="H22" i="7"/>
  <c r="I22" i="7"/>
  <c r="H41" i="31"/>
  <c r="I41" i="31"/>
  <c r="I19" i="26"/>
  <c r="H19" i="26"/>
  <c r="J19" i="26" s="1"/>
  <c r="I32" i="20"/>
  <c r="H9" i="28"/>
  <c r="J9" i="28" s="1"/>
  <c r="H6" i="22"/>
  <c r="J6" i="22" s="1"/>
  <c r="S18" i="2"/>
  <c r="T18" i="2"/>
  <c r="V15" i="1"/>
  <c r="W15" i="1"/>
  <c r="Q29" i="3"/>
  <c r="P29" i="3"/>
  <c r="AB55" i="2"/>
  <c r="AL60" i="1"/>
  <c r="AL63" i="1" s="1"/>
  <c r="AL61" i="1"/>
  <c r="W9" i="1"/>
  <c r="V9" i="1"/>
  <c r="X9" i="1"/>
  <c r="W13" i="1"/>
  <c r="V13" i="1"/>
  <c r="S38" i="2"/>
  <c r="T38" i="2"/>
  <c r="U38" i="2"/>
  <c r="H40" i="23"/>
  <c r="J40" i="23" s="1"/>
  <c r="I40" i="23"/>
  <c r="I37" i="20"/>
  <c r="H37" i="20"/>
  <c r="J37" i="20" s="1"/>
  <c r="H28" i="19"/>
  <c r="I51" i="10"/>
  <c r="H51" i="10"/>
  <c r="I40" i="26"/>
  <c r="H40" i="26"/>
  <c r="I16" i="20"/>
  <c r="H16" i="20"/>
  <c r="J16" i="20" s="1"/>
  <c r="S11" i="2"/>
  <c r="T11" i="2"/>
  <c r="Z56" i="2"/>
  <c r="Z55" i="2"/>
  <c r="H38" i="34"/>
  <c r="J38" i="34" s="1"/>
  <c r="H46" i="33"/>
  <c r="I40" i="33"/>
  <c r="H40" i="33"/>
  <c r="J40" i="33" s="1"/>
  <c r="I9" i="32"/>
  <c r="H9" i="32"/>
  <c r="J9" i="32" s="1"/>
  <c r="G52" i="34"/>
  <c r="T22" i="34"/>
  <c r="H8" i="31"/>
  <c r="J8" i="31" s="1"/>
  <c r="H33" i="34"/>
  <c r="I33" i="34"/>
  <c r="H10" i="34"/>
  <c r="J10" i="34" s="1"/>
  <c r="I10" i="34"/>
  <c r="I13" i="33"/>
  <c r="H13" i="33"/>
  <c r="H7" i="33"/>
  <c r="I7" i="33"/>
  <c r="H38" i="32"/>
  <c r="I38" i="32"/>
  <c r="J38" i="32" s="1"/>
  <c r="H28" i="32"/>
  <c r="J28" i="32" s="1"/>
  <c r="I28" i="32"/>
  <c r="H17" i="29"/>
  <c r="J17" i="29" s="1"/>
  <c r="H38" i="27"/>
  <c r="J38" i="27" s="1"/>
  <c r="I38" i="33"/>
  <c r="H38" i="33"/>
  <c r="J38" i="33" s="1"/>
  <c r="I26" i="30"/>
  <c r="J26" i="30" s="1"/>
  <c r="H5" i="30"/>
  <c r="J5" i="30" s="1"/>
  <c r="I25" i="29"/>
  <c r="J25" i="29" s="1"/>
  <c r="I36" i="34"/>
  <c r="J36" i="34" s="1"/>
  <c r="H10" i="33"/>
  <c r="J10" i="33" s="1"/>
  <c r="I10" i="33"/>
  <c r="H12" i="32"/>
  <c r="J12" i="32" s="1"/>
  <c r="H39" i="31"/>
  <c r="J39" i="31" s="1"/>
  <c r="I39" i="31"/>
  <c r="H18" i="31"/>
  <c r="I18" i="31"/>
  <c r="I8" i="30"/>
  <c r="H8" i="30"/>
  <c r="J8" i="30" s="1"/>
  <c r="H8" i="27"/>
  <c r="J8" i="27" s="1"/>
  <c r="H39" i="23"/>
  <c r="H16" i="23"/>
  <c r="H38" i="21"/>
  <c r="J38" i="21" s="1"/>
  <c r="H19" i="21"/>
  <c r="J19" i="21" s="1"/>
  <c r="H35" i="32"/>
  <c r="J35" i="32" s="1"/>
  <c r="H28" i="30"/>
  <c r="J28" i="30" s="1"/>
  <c r="H41" i="29"/>
  <c r="J41" i="29" s="1"/>
  <c r="I41" i="29"/>
  <c r="H20" i="28"/>
  <c r="H45" i="21"/>
  <c r="J9" i="25"/>
  <c r="H9" i="25"/>
  <c r="H27" i="23"/>
  <c r="J27" i="23" s="1"/>
  <c r="G51" i="22"/>
  <c r="T21" i="22"/>
  <c r="H7" i="21"/>
  <c r="H15" i="32"/>
  <c r="J15" i="32" s="1"/>
  <c r="I15" i="32"/>
  <c r="H37" i="28"/>
  <c r="J37" i="28" s="1"/>
  <c r="H12" i="28"/>
  <c r="J12" i="28" s="1"/>
  <c r="I12" i="28"/>
  <c r="J27" i="18"/>
  <c r="H27" i="18"/>
  <c r="H16" i="33"/>
  <c r="J16" i="33" s="1"/>
  <c r="I30" i="30"/>
  <c r="J30" i="30" s="1"/>
  <c r="H30" i="24"/>
  <c r="J30" i="24" s="1"/>
  <c r="H31" i="22"/>
  <c r="J31" i="22" s="1"/>
  <c r="J13" i="21"/>
  <c r="H13" i="21"/>
  <c r="I24" i="20"/>
  <c r="J24" i="20" s="1"/>
  <c r="H8" i="25"/>
  <c r="J8" i="25" s="1"/>
  <c r="I8" i="25"/>
  <c r="H30" i="19"/>
  <c r="J30" i="19" s="1"/>
  <c r="G57" i="16"/>
  <c r="T27" i="16"/>
  <c r="H17" i="30"/>
  <c r="J17" i="30" s="1"/>
  <c r="H18" i="28"/>
  <c r="J18" i="28" s="1"/>
  <c r="I18" i="28"/>
  <c r="H18" i="26"/>
  <c r="J18" i="26" s="1"/>
  <c r="I14" i="24"/>
  <c r="H14" i="24"/>
  <c r="I30" i="22"/>
  <c r="H30" i="22"/>
  <c r="H45" i="20"/>
  <c r="J45" i="20" s="1"/>
  <c r="J47" i="20" s="1"/>
  <c r="H17" i="20"/>
  <c r="J17" i="20"/>
  <c r="H5" i="20"/>
  <c r="J5" i="20" s="1"/>
  <c r="T27" i="15"/>
  <c r="G57" i="15"/>
  <c r="I15" i="31"/>
  <c r="J15" i="31" s="1"/>
  <c r="H36" i="27"/>
  <c r="J36" i="27"/>
  <c r="H5" i="27"/>
  <c r="I5" i="27"/>
  <c r="I24" i="26"/>
  <c r="H24" i="26"/>
  <c r="I7" i="26"/>
  <c r="H7" i="26"/>
  <c r="J7" i="26" s="1"/>
  <c r="H19" i="25"/>
  <c r="J19" i="25" s="1"/>
  <c r="I31" i="24"/>
  <c r="H31" i="24"/>
  <c r="J31" i="24" s="1"/>
  <c r="H28" i="20"/>
  <c r="J28" i="20" s="1"/>
  <c r="I29" i="18"/>
  <c r="H29" i="18"/>
  <c r="J51" i="13"/>
  <c r="J53" i="13" s="1"/>
  <c r="H51" i="13"/>
  <c r="J39" i="32"/>
  <c r="H39" i="32"/>
  <c r="J6" i="27"/>
  <c r="H6" i="27"/>
  <c r="I25" i="23"/>
  <c r="H25" i="23"/>
  <c r="I37" i="19"/>
  <c r="H37" i="19"/>
  <c r="H17" i="18"/>
  <c r="J17" i="18" s="1"/>
  <c r="I17" i="18"/>
  <c r="R38" i="3"/>
  <c r="P38" i="3"/>
  <c r="Q38" i="3"/>
  <c r="Q20" i="3"/>
  <c r="P20" i="3"/>
  <c r="H8" i="29"/>
  <c r="I8" i="29"/>
  <c r="I32" i="25"/>
  <c r="H32" i="25"/>
  <c r="H8" i="22"/>
  <c r="J8" i="22" s="1"/>
  <c r="J5" i="22"/>
  <c r="I5" i="22"/>
  <c r="H5" i="22"/>
  <c r="H5" i="21"/>
  <c r="J5" i="21" s="1"/>
  <c r="T27" i="13"/>
  <c r="G57" i="13"/>
  <c r="Q7" i="3"/>
  <c r="P7" i="3"/>
  <c r="S39" i="2"/>
  <c r="T39" i="2"/>
  <c r="U39" i="2"/>
  <c r="S31" i="2"/>
  <c r="U31" i="2"/>
  <c r="T31" i="2"/>
  <c r="W14" i="1"/>
  <c r="V14" i="1"/>
  <c r="Q36" i="3"/>
  <c r="P36" i="3"/>
  <c r="Q14" i="3"/>
  <c r="P14" i="3"/>
  <c r="R14" i="3"/>
  <c r="S36" i="2"/>
  <c r="T36" i="2"/>
  <c r="U36" i="2"/>
  <c r="V34" i="1"/>
  <c r="W34" i="1"/>
  <c r="X34" i="1"/>
  <c r="H17" i="21"/>
  <c r="J17" i="21" s="1"/>
  <c r="H7" i="20"/>
  <c r="J7" i="20" s="1"/>
  <c r="H51" i="12"/>
  <c r="J51" i="12" s="1"/>
  <c r="J53" i="12" s="1"/>
  <c r="U57" i="3"/>
  <c r="U56" i="3"/>
  <c r="T17" i="2"/>
  <c r="S17" i="2"/>
  <c r="T9" i="2"/>
  <c r="S9" i="2"/>
  <c r="I14" i="26"/>
  <c r="J14" i="26" s="1"/>
  <c r="H9" i="24"/>
  <c r="J9" i="24"/>
  <c r="I14" i="21"/>
  <c r="J14" i="21" s="1"/>
  <c r="H18" i="18"/>
  <c r="J18" i="18" s="1"/>
  <c r="H7" i="28"/>
  <c r="J7" i="28" s="1"/>
  <c r="W31" i="1"/>
  <c r="V31" i="1"/>
  <c r="X31" i="1"/>
  <c r="W21" i="1"/>
  <c r="V21" i="1"/>
  <c r="Q46" i="3"/>
  <c r="P46" i="3"/>
  <c r="R46" i="3"/>
  <c r="S30" i="2"/>
  <c r="T30" i="2"/>
  <c r="U30" i="2"/>
  <c r="V12" i="1"/>
  <c r="W12" i="1"/>
  <c r="X12" i="1"/>
  <c r="I18" i="24"/>
  <c r="J18" i="24" s="1"/>
  <c r="H18" i="24"/>
  <c r="J38" i="22"/>
  <c r="I38" i="22"/>
  <c r="H38" i="22"/>
  <c r="H5" i="18"/>
  <c r="I5" i="18"/>
  <c r="J5" i="18" s="1"/>
  <c r="T12" i="2"/>
  <c r="S12" i="2"/>
  <c r="AF61" i="1"/>
  <c r="AF60" i="1"/>
  <c r="V33" i="1"/>
  <c r="W33" i="1"/>
  <c r="V11" i="1"/>
  <c r="W11" i="1"/>
  <c r="H40" i="19"/>
  <c r="J40" i="19"/>
  <c r="S6" i="2"/>
  <c r="T6" i="2"/>
  <c r="W45" i="1"/>
  <c r="V45" i="1"/>
  <c r="I15" i="28"/>
  <c r="H15" i="28"/>
  <c r="T43" i="29"/>
  <c r="L43" i="33"/>
  <c r="L42" i="20"/>
  <c r="T21" i="24"/>
  <c r="H32" i="18"/>
  <c r="J32" i="18" s="1"/>
  <c r="J25" i="5"/>
  <c r="L42" i="19"/>
  <c r="J46" i="7"/>
  <c r="AJ56" i="1"/>
  <c r="L43" i="29"/>
  <c r="L22" i="34"/>
  <c r="I36" i="20"/>
  <c r="T43" i="33"/>
  <c r="L21" i="26"/>
  <c r="L22" i="32"/>
  <c r="L42" i="18"/>
  <c r="L21" i="27"/>
  <c r="L21" i="24"/>
  <c r="G58" i="16"/>
  <c r="H32" i="19"/>
  <c r="J32" i="19" s="1"/>
  <c r="J46" i="8"/>
  <c r="R12" i="3"/>
  <c r="R37" i="3"/>
  <c r="AE54" i="1"/>
  <c r="X5" i="1"/>
  <c r="R28" i="3"/>
  <c r="AE51" i="2"/>
  <c r="X13" i="1"/>
  <c r="AE52" i="2"/>
  <c r="I46" i="32"/>
  <c r="J46" i="32" s="1"/>
  <c r="J48" i="32" s="1"/>
  <c r="J33" i="31"/>
  <c r="J29" i="33"/>
  <c r="J28" i="31"/>
  <c r="J7" i="32"/>
  <c r="H14" i="29"/>
  <c r="J14" i="29" s="1"/>
  <c r="G53" i="28"/>
  <c r="I38" i="25"/>
  <c r="H27" i="32"/>
  <c r="I17" i="29"/>
  <c r="H32" i="20"/>
  <c r="J32" i="20" s="1"/>
  <c r="L22" i="29"/>
  <c r="G53" i="29"/>
  <c r="I28" i="19"/>
  <c r="H35" i="26"/>
  <c r="J35" i="26" s="1"/>
  <c r="J24" i="23"/>
  <c r="I7" i="21"/>
  <c r="I37" i="18"/>
  <c r="J37" i="18" s="1"/>
  <c r="H29" i="25"/>
  <c r="I8" i="27"/>
  <c r="G52" i="25"/>
  <c r="H14" i="25"/>
  <c r="J14" i="25" s="1"/>
  <c r="H25" i="22"/>
  <c r="J25" i="22" s="1"/>
  <c r="L21" i="19"/>
  <c r="I16" i="23"/>
  <c r="J16" i="23" s="1"/>
  <c r="I5" i="25"/>
  <c r="J5" i="25" s="1"/>
  <c r="H27" i="28"/>
  <c r="J25" i="9"/>
  <c r="X44" i="1"/>
  <c r="T48" i="13"/>
  <c r="I45" i="21"/>
  <c r="J27" i="29"/>
  <c r="J44" i="11"/>
  <c r="J46" i="11" s="1"/>
  <c r="AC56" i="1"/>
  <c r="R30" i="3"/>
  <c r="R7" i="3"/>
  <c r="AH54" i="1"/>
  <c r="X6" i="1"/>
  <c r="V50" i="3"/>
  <c r="U17" i="2"/>
  <c r="X21" i="1"/>
  <c r="R36" i="3"/>
  <c r="H32" i="34"/>
  <c r="H28" i="33"/>
  <c r="J28" i="33" s="1"/>
  <c r="H9" i="33"/>
  <c r="J9" i="33" s="1"/>
  <c r="I9" i="33"/>
  <c r="H5" i="33"/>
  <c r="J5" i="33" s="1"/>
  <c r="I5" i="33"/>
  <c r="H46" i="31"/>
  <c r="I46" i="31"/>
  <c r="H19" i="27"/>
  <c r="H7" i="29"/>
  <c r="H39" i="33"/>
  <c r="I39" i="33"/>
  <c r="H35" i="31"/>
  <c r="J35" i="31" s="1"/>
  <c r="I35" i="31"/>
  <c r="H38" i="30"/>
  <c r="J38" i="30" s="1"/>
  <c r="J31" i="23"/>
  <c r="H31" i="23"/>
  <c r="I34" i="32"/>
  <c r="H34" i="32"/>
  <c r="J34" i="32" s="1"/>
  <c r="H13" i="30"/>
  <c r="H11" i="28"/>
  <c r="J11" i="28" s="1"/>
  <c r="I11" i="28"/>
  <c r="J12" i="27"/>
  <c r="H12" i="27"/>
  <c r="H34" i="25"/>
  <c r="I5" i="32"/>
  <c r="H5" i="32"/>
  <c r="H41" i="28"/>
  <c r="J41" i="28" s="1"/>
  <c r="I14" i="28"/>
  <c r="J14" i="28"/>
  <c r="H34" i="27"/>
  <c r="H18" i="33"/>
  <c r="J18" i="33" s="1"/>
  <c r="H34" i="30"/>
  <c r="I32" i="26"/>
  <c r="H32" i="26"/>
  <c r="J32" i="26" s="1"/>
  <c r="H38" i="19"/>
  <c r="J38" i="19" s="1"/>
  <c r="H12" i="18"/>
  <c r="J12" i="18" s="1"/>
  <c r="I26" i="23"/>
  <c r="G57" i="14"/>
  <c r="T27" i="14"/>
  <c r="I28" i="26"/>
  <c r="H28" i="26"/>
  <c r="J28" i="26" s="1"/>
  <c r="I11" i="25"/>
  <c r="H11" i="25"/>
  <c r="I45" i="22"/>
  <c r="H45" i="22"/>
  <c r="J45" i="22" s="1"/>
  <c r="J47" i="22" s="1"/>
  <c r="I29" i="23"/>
  <c r="H29" i="23"/>
  <c r="H13" i="20"/>
  <c r="Q15" i="3"/>
  <c r="P15" i="3"/>
  <c r="S35" i="2"/>
  <c r="T35" i="2"/>
  <c r="U35" i="2"/>
  <c r="S27" i="2"/>
  <c r="T27" i="2"/>
  <c r="U27" i="2"/>
  <c r="W35" i="1"/>
  <c r="V35" i="1"/>
  <c r="V20" i="1"/>
  <c r="W20" i="1"/>
  <c r="X20" i="1"/>
  <c r="H35" i="28"/>
  <c r="J35" i="28" s="1"/>
  <c r="I33" i="19"/>
  <c r="J33" i="19" s="1"/>
  <c r="H33" i="19"/>
  <c r="Y57" i="3"/>
  <c r="Y56" i="3"/>
  <c r="T13" i="2"/>
  <c r="S13" i="2"/>
  <c r="H36" i="33"/>
  <c r="J36" i="33" s="1"/>
  <c r="I36" i="33"/>
  <c r="H31" i="26"/>
  <c r="H17" i="23"/>
  <c r="I17" i="23"/>
  <c r="I27" i="24"/>
  <c r="H27" i="24"/>
  <c r="J27" i="24" s="1"/>
  <c r="P27" i="3"/>
  <c r="R27" i="3"/>
  <c r="Q27" i="3"/>
  <c r="T45" i="2"/>
  <c r="S45" i="2"/>
  <c r="S26" i="2"/>
  <c r="T26" i="2"/>
  <c r="U26" i="2"/>
  <c r="I15" i="25"/>
  <c r="H15" i="25"/>
  <c r="J15" i="25" s="1"/>
  <c r="H34" i="21"/>
  <c r="J34" i="21" s="1"/>
  <c r="H45" i="19"/>
  <c r="J45" i="19" s="1"/>
  <c r="J47" i="19" s="1"/>
  <c r="J8" i="18"/>
  <c r="H8" i="18"/>
  <c r="S16" i="2"/>
  <c r="T16" i="2"/>
  <c r="V41" i="1"/>
  <c r="W41" i="1"/>
  <c r="S10" i="2"/>
  <c r="T10" i="2"/>
  <c r="W23" i="1"/>
  <c r="V23" i="1"/>
  <c r="H38" i="20"/>
  <c r="H19" i="34"/>
  <c r="J19" i="34" s="1"/>
  <c r="J19" i="33"/>
  <c r="H19" i="33"/>
  <c r="J28" i="29"/>
  <c r="H28" i="29"/>
  <c r="H35" i="33"/>
  <c r="J35" i="33" s="1"/>
  <c r="I35" i="33"/>
  <c r="I11" i="33"/>
  <c r="H11" i="33"/>
  <c r="H10" i="32"/>
  <c r="J10" i="32" s="1"/>
  <c r="G52" i="30"/>
  <c r="T22" i="30"/>
  <c r="H28" i="27"/>
  <c r="J28" i="27"/>
  <c r="H38" i="31"/>
  <c r="I38" i="31"/>
  <c r="H14" i="31"/>
  <c r="I14" i="31"/>
  <c r="H36" i="25"/>
  <c r="J36" i="25" s="1"/>
  <c r="I36" i="28"/>
  <c r="H36" i="28"/>
  <c r="J36" i="28" s="1"/>
  <c r="H5" i="28"/>
  <c r="J5" i="28" s="1"/>
  <c r="H12" i="33"/>
  <c r="I12" i="33"/>
  <c r="H37" i="31"/>
  <c r="I37" i="31"/>
  <c r="I16" i="30"/>
  <c r="H16" i="30"/>
  <c r="J16" i="30" s="1"/>
  <c r="H5" i="29"/>
  <c r="I15" i="23"/>
  <c r="J15" i="23" s="1"/>
  <c r="I29" i="21"/>
  <c r="J29" i="21" s="1"/>
  <c r="H31" i="28"/>
  <c r="J31" i="28" s="1"/>
  <c r="I24" i="25"/>
  <c r="J24" i="25" s="1"/>
  <c r="H24" i="25"/>
  <c r="H40" i="20"/>
  <c r="J40" i="20" s="1"/>
  <c r="I11" i="18"/>
  <c r="H31" i="18"/>
  <c r="H40" i="27"/>
  <c r="J40" i="27" s="1"/>
  <c r="I11" i="27"/>
  <c r="H45" i="25"/>
  <c r="J45" i="25" s="1"/>
  <c r="J47" i="25" s="1"/>
  <c r="H27" i="22"/>
  <c r="J27" i="22"/>
  <c r="H10" i="26"/>
  <c r="J10" i="26" s="1"/>
  <c r="I12" i="20"/>
  <c r="H12" i="20"/>
  <c r="I29" i="19"/>
  <c r="H29" i="19"/>
  <c r="J32" i="29"/>
  <c r="H32" i="29"/>
  <c r="H13" i="24"/>
  <c r="J13" i="24" s="1"/>
  <c r="H16" i="21"/>
  <c r="I16" i="21"/>
  <c r="H17" i="19"/>
  <c r="J17" i="19"/>
  <c r="H13" i="18"/>
  <c r="I13" i="18"/>
  <c r="Q16" i="3"/>
  <c r="P16" i="3"/>
  <c r="H33" i="26"/>
  <c r="J33" i="26" s="1"/>
  <c r="J36" i="21"/>
  <c r="H36" i="21"/>
  <c r="I25" i="20"/>
  <c r="H25" i="20"/>
  <c r="H33" i="22"/>
  <c r="J33" i="22" s="1"/>
  <c r="W36" i="1"/>
  <c r="V36" i="1"/>
  <c r="W22" i="1"/>
  <c r="V22" i="1"/>
  <c r="I36" i="29"/>
  <c r="H36" i="29"/>
  <c r="J36" i="29" s="1"/>
  <c r="H49" i="7"/>
  <c r="J49" i="7" s="1"/>
  <c r="J51" i="7" s="1"/>
  <c r="AJ61" i="1"/>
  <c r="AJ60" i="1"/>
  <c r="H20" i="33"/>
  <c r="J20" i="33" s="1"/>
  <c r="W25" i="1"/>
  <c r="V25" i="1"/>
  <c r="X25" i="1"/>
  <c r="Q41" i="3"/>
  <c r="P41" i="3"/>
  <c r="P9" i="3"/>
  <c r="Q9" i="3"/>
  <c r="R9" i="3"/>
  <c r="H13" i="23"/>
  <c r="J13" i="23" s="1"/>
  <c r="I13" i="23"/>
  <c r="H28" i="34"/>
  <c r="J28" i="34" s="1"/>
  <c r="H17" i="33"/>
  <c r="I41" i="34"/>
  <c r="H41" i="34"/>
  <c r="J41" i="34" s="1"/>
  <c r="I6" i="34"/>
  <c r="J6" i="34" s="1"/>
  <c r="H6" i="34"/>
  <c r="I33" i="33"/>
  <c r="J33" i="33" s="1"/>
  <c r="J20" i="32"/>
  <c r="H20" i="32"/>
  <c r="T22" i="33"/>
  <c r="G52" i="33"/>
  <c r="H38" i="29"/>
  <c r="H37" i="33"/>
  <c r="I37" i="33"/>
  <c r="I11" i="31"/>
  <c r="J11" i="31"/>
  <c r="H30" i="33"/>
  <c r="I30" i="33"/>
  <c r="H34" i="31"/>
  <c r="J34" i="31"/>
  <c r="I34" i="31"/>
  <c r="H17" i="31"/>
  <c r="J17" i="31" s="1"/>
  <c r="I17" i="31"/>
  <c r="H29" i="32"/>
  <c r="J29" i="32" s="1"/>
  <c r="H40" i="25"/>
  <c r="J40" i="25" s="1"/>
  <c r="H13" i="25"/>
  <c r="H12" i="23"/>
  <c r="J12" i="23" s="1"/>
  <c r="H30" i="21"/>
  <c r="J30" i="21" s="1"/>
  <c r="I40" i="28"/>
  <c r="H40" i="28"/>
  <c r="J40" i="28" s="1"/>
  <c r="I17" i="28"/>
  <c r="H17" i="28"/>
  <c r="J17" i="28" s="1"/>
  <c r="H28" i="28"/>
  <c r="J28" i="28" s="1"/>
  <c r="H10" i="23"/>
  <c r="J10" i="23" s="1"/>
  <c r="G51" i="23"/>
  <c r="T21" i="23"/>
  <c r="H28" i="21"/>
  <c r="J28" i="21" s="1"/>
  <c r="I27" i="33"/>
  <c r="J27" i="33" s="1"/>
  <c r="H6" i="33"/>
  <c r="I6" i="33"/>
  <c r="J6" i="33" s="1"/>
  <c r="H16" i="31"/>
  <c r="I16" i="31"/>
  <c r="J9" i="29"/>
  <c r="H9" i="29"/>
  <c r="I32" i="28"/>
  <c r="H32" i="28"/>
  <c r="J32" i="28" s="1"/>
  <c r="I11" i="23"/>
  <c r="J11" i="23" s="1"/>
  <c r="I25" i="21"/>
  <c r="J25" i="21" s="1"/>
  <c r="H10" i="18"/>
  <c r="J10" i="18" s="1"/>
  <c r="G51" i="18"/>
  <c r="T21" i="18"/>
  <c r="H39" i="28"/>
  <c r="J39" i="28" s="1"/>
  <c r="H16" i="28"/>
  <c r="J16" i="28" s="1"/>
  <c r="I16" i="28"/>
  <c r="H30" i="27"/>
  <c r="J30" i="27" s="1"/>
  <c r="H6" i="26"/>
  <c r="J6" i="26" s="1"/>
  <c r="I10" i="24"/>
  <c r="H10" i="24"/>
  <c r="J18" i="23"/>
  <c r="H18" i="23"/>
  <c r="I15" i="18"/>
  <c r="J15" i="18" s="1"/>
  <c r="H34" i="19"/>
  <c r="J34" i="19" s="1"/>
  <c r="J39" i="18"/>
  <c r="H39" i="18"/>
  <c r="J16" i="18"/>
  <c r="H16" i="18"/>
  <c r="H40" i="31"/>
  <c r="I40" i="31"/>
  <c r="I27" i="30"/>
  <c r="H27" i="30"/>
  <c r="J40" i="29"/>
  <c r="H40" i="29"/>
  <c r="I39" i="27"/>
  <c r="H39" i="27"/>
  <c r="J39" i="27" s="1"/>
  <c r="I15" i="27"/>
  <c r="J15" i="27" s="1"/>
  <c r="I26" i="24"/>
  <c r="J26" i="24" s="1"/>
  <c r="H39" i="22"/>
  <c r="J39" i="22" s="1"/>
  <c r="H16" i="22"/>
  <c r="J16" i="22" s="1"/>
  <c r="H18" i="22"/>
  <c r="J18" i="22" s="1"/>
  <c r="T21" i="27"/>
  <c r="G51" i="27"/>
  <c r="H20" i="31"/>
  <c r="I20" i="31"/>
  <c r="H7" i="30"/>
  <c r="J7" i="30" s="1"/>
  <c r="H46" i="28"/>
  <c r="J46" i="28"/>
  <c r="J48" i="28" s="1"/>
  <c r="H10" i="27"/>
  <c r="J10" i="27" s="1"/>
  <c r="H5" i="24"/>
  <c r="J5" i="24"/>
  <c r="H37" i="23"/>
  <c r="J37" i="23" s="1"/>
  <c r="I25" i="19"/>
  <c r="H25" i="19"/>
  <c r="J25" i="19" s="1"/>
  <c r="I51" i="16"/>
  <c r="H51" i="16"/>
  <c r="J51" i="16" s="1"/>
  <c r="J53" i="16" s="1"/>
  <c r="J51" i="15"/>
  <c r="J53" i="15" s="1"/>
  <c r="H51" i="15"/>
  <c r="I32" i="27"/>
  <c r="J32" i="27" s="1"/>
  <c r="H34" i="24"/>
  <c r="J34" i="24" s="1"/>
  <c r="H10" i="21"/>
  <c r="I10" i="21"/>
  <c r="J10" i="21"/>
  <c r="H5" i="19"/>
  <c r="J5" i="19" s="1"/>
  <c r="H6" i="20"/>
  <c r="I6" i="20"/>
  <c r="P26" i="3"/>
  <c r="Q26" i="3"/>
  <c r="P8" i="3"/>
  <c r="Q8" i="3"/>
  <c r="J36" i="31"/>
  <c r="I36" i="31"/>
  <c r="H19" i="31"/>
  <c r="I19" i="31"/>
  <c r="H9" i="27"/>
  <c r="J9" i="27" s="1"/>
  <c r="I9" i="27"/>
  <c r="H36" i="23"/>
  <c r="I36" i="23"/>
  <c r="I26" i="22"/>
  <c r="H26" i="22"/>
  <c r="H9" i="21"/>
  <c r="J9" i="21" s="1"/>
  <c r="H7" i="24"/>
  <c r="J7" i="24" s="1"/>
  <c r="H12" i="22"/>
  <c r="J12" i="22"/>
  <c r="H13" i="19"/>
  <c r="J13" i="19" s="1"/>
  <c r="I25" i="18"/>
  <c r="H25" i="18"/>
  <c r="AE56" i="2"/>
  <c r="AE55" i="2"/>
  <c r="S33" i="2"/>
  <c r="T33" i="2"/>
  <c r="U33" i="2"/>
  <c r="S25" i="2"/>
  <c r="U25" i="2"/>
  <c r="T25" i="2"/>
  <c r="V46" i="1"/>
  <c r="W46" i="1"/>
  <c r="X46" i="1"/>
  <c r="V38" i="1"/>
  <c r="W38" i="1"/>
  <c r="X38" i="1"/>
  <c r="V30" i="1"/>
  <c r="W30" i="1"/>
  <c r="X30" i="1"/>
  <c r="V24" i="1"/>
  <c r="X24" i="1"/>
  <c r="W24" i="1"/>
  <c r="Q25" i="3"/>
  <c r="P25" i="3"/>
  <c r="I39" i="30"/>
  <c r="H39" i="30"/>
  <c r="J39" i="30" s="1"/>
  <c r="H34" i="29"/>
  <c r="J34" i="29" s="1"/>
  <c r="H9" i="18"/>
  <c r="I9" i="18"/>
  <c r="J49" i="9"/>
  <c r="J51" i="9" s="1"/>
  <c r="H49" i="9"/>
  <c r="AA57" i="1"/>
  <c r="AB56" i="1"/>
  <c r="Z54" i="1"/>
  <c r="H19" i="29"/>
  <c r="J19" i="29" s="1"/>
  <c r="S14" i="2"/>
  <c r="T14" i="2"/>
  <c r="W37" i="1"/>
  <c r="V37" i="1"/>
  <c r="W7" i="1"/>
  <c r="V7" i="1"/>
  <c r="T15" i="2"/>
  <c r="S15" i="2"/>
  <c r="G55" i="11"/>
  <c r="T25" i="11"/>
  <c r="G55" i="8"/>
  <c r="T25" i="8"/>
  <c r="H23" i="7"/>
  <c r="J23" i="7" s="1"/>
  <c r="P35" i="3"/>
  <c r="Q35" i="3"/>
  <c r="R35" i="3"/>
  <c r="AF56" i="1"/>
  <c r="AD54" i="1"/>
  <c r="W17" i="1"/>
  <c r="V17" i="1"/>
  <c r="X17" i="1"/>
  <c r="V8" i="1"/>
  <c r="X8" i="1"/>
  <c r="W8" i="1"/>
  <c r="H23" i="6"/>
  <c r="J23" i="6" s="1"/>
  <c r="J25" i="6" s="1"/>
  <c r="G53" i="6" s="1"/>
  <c r="W43" i="1"/>
  <c r="V43" i="1"/>
  <c r="P17" i="3"/>
  <c r="Q17" i="3"/>
  <c r="R17" i="3"/>
  <c r="S24" i="2"/>
  <c r="T24" i="2"/>
  <c r="U24" i="2"/>
  <c r="V42" i="1"/>
  <c r="W42" i="1"/>
  <c r="X42" i="1"/>
  <c r="I36" i="26"/>
  <c r="J36" i="26" s="1"/>
  <c r="H36" i="26"/>
  <c r="I14" i="27"/>
  <c r="H14" i="27"/>
  <c r="T19" i="2"/>
  <c r="S19" i="2"/>
  <c r="T7" i="2"/>
  <c r="S7" i="2"/>
  <c r="X57" i="3"/>
  <c r="X56" i="3"/>
  <c r="X59" i="3" s="1"/>
  <c r="I19" i="27"/>
  <c r="J19" i="27" s="1"/>
  <c r="J27" i="16"/>
  <c r="I17" i="25"/>
  <c r="J17" i="25" s="1"/>
  <c r="I38" i="19"/>
  <c r="G52" i="29"/>
  <c r="J48" i="13"/>
  <c r="J27" i="12"/>
  <c r="T42" i="23"/>
  <c r="L21" i="22"/>
  <c r="J46" i="6"/>
  <c r="X51" i="1"/>
  <c r="T42" i="19"/>
  <c r="I32" i="34"/>
  <c r="I38" i="30"/>
  <c r="L22" i="33"/>
  <c r="J11" i="30"/>
  <c r="G52" i="23"/>
  <c r="I31" i="26"/>
  <c r="H26" i="23"/>
  <c r="J26" i="23" s="1"/>
  <c r="I16" i="27"/>
  <c r="J16" i="27" s="1"/>
  <c r="J11" i="20"/>
  <c r="G51" i="24"/>
  <c r="I13" i="29"/>
  <c r="J13" i="29" s="1"/>
  <c r="T46" i="11"/>
  <c r="H29" i="22"/>
  <c r="J29" i="22" s="1"/>
  <c r="G56" i="6"/>
  <c r="U5" i="2"/>
  <c r="AB57" i="1"/>
  <c r="G51" i="20"/>
  <c r="G56" i="5"/>
  <c r="R15" i="3"/>
  <c r="U8" i="2"/>
  <c r="X23" i="1"/>
  <c r="L21" i="18"/>
  <c r="T43" i="34"/>
  <c r="H14" i="33"/>
  <c r="J14" i="33" s="1"/>
  <c r="I34" i="30"/>
  <c r="L22" i="31"/>
  <c r="L43" i="30"/>
  <c r="K14" i="37"/>
  <c r="K17" i="37" s="1"/>
  <c r="H11" i="32"/>
  <c r="J11" i="32" s="1"/>
  <c r="I9" i="30"/>
  <c r="H33" i="29"/>
  <c r="J33" i="29" s="1"/>
  <c r="I38" i="29"/>
  <c r="J38" i="29" s="1"/>
  <c r="I5" i="29"/>
  <c r="J5" i="29" s="1"/>
  <c r="L43" i="34"/>
  <c r="G53" i="31"/>
  <c r="I30" i="25"/>
  <c r="J30" i="25" s="1"/>
  <c r="I40" i="21"/>
  <c r="J40" i="21" s="1"/>
  <c r="I40" i="20"/>
  <c r="J27" i="32"/>
  <c r="G52" i="32"/>
  <c r="I13" i="30"/>
  <c r="J31" i="27"/>
  <c r="L42" i="24"/>
  <c r="I17" i="33"/>
  <c r="J17" i="33" s="1"/>
  <c r="H11" i="27"/>
  <c r="J11" i="27" s="1"/>
  <c r="I41" i="28"/>
  <c r="I34" i="27"/>
  <c r="J34" i="27" s="1"/>
  <c r="I7" i="29"/>
  <c r="I6" i="23"/>
  <c r="J6" i="23" s="1"/>
  <c r="H32" i="23"/>
  <c r="J32" i="23" s="1"/>
  <c r="I13" i="25"/>
  <c r="J13" i="25" s="1"/>
  <c r="I17" i="19"/>
  <c r="I9" i="19"/>
  <c r="H11" i="18"/>
  <c r="J11" i="18" s="1"/>
  <c r="J29" i="25"/>
  <c r="I34" i="25"/>
  <c r="J34" i="25" s="1"/>
  <c r="I6" i="18"/>
  <c r="J6" i="18" s="1"/>
  <c r="G58" i="12"/>
  <c r="L42" i="26"/>
  <c r="H15" i="20"/>
  <c r="J15" i="20" s="1"/>
  <c r="J34" i="18"/>
  <c r="J33" i="15"/>
  <c r="J48" i="15" s="1"/>
  <c r="I40" i="30"/>
  <c r="I20" i="28"/>
  <c r="I39" i="23"/>
  <c r="J39" i="23" s="1"/>
  <c r="I31" i="18"/>
  <c r="J27" i="15"/>
  <c r="G56" i="11"/>
  <c r="J27" i="10"/>
  <c r="I16" i="18"/>
  <c r="J27" i="28"/>
  <c r="H35" i="27"/>
  <c r="J35" i="27" s="1"/>
  <c r="I13" i="20"/>
  <c r="J13" i="20" s="1"/>
  <c r="J45" i="4"/>
  <c r="G52" i="4" s="1"/>
  <c r="R33" i="3"/>
  <c r="R8" i="3"/>
  <c r="I46" i="33"/>
  <c r="R20" i="3"/>
  <c r="I16" i="32"/>
  <c r="J16" i="32" s="1"/>
  <c r="W21" i="2"/>
  <c r="X52" i="2" s="1"/>
  <c r="I28" i="24"/>
  <c r="G57" i="10"/>
  <c r="J29" i="19"/>
  <c r="T22" i="3"/>
  <c r="T50" i="3" s="1"/>
  <c r="U14" i="2"/>
  <c r="X15" i="1"/>
  <c r="I34" i="34"/>
  <c r="J34" i="34" s="1"/>
  <c r="J19" i="11"/>
  <c r="J25" i="11" s="1"/>
  <c r="G53" i="11" s="1"/>
  <c r="I38" i="20"/>
  <c r="J9" i="18" l="1"/>
  <c r="J21" i="18" s="1"/>
  <c r="J40" i="31"/>
  <c r="J36" i="23"/>
  <c r="J6" i="20"/>
  <c r="J21" i="20" s="1"/>
  <c r="J20" i="31"/>
  <c r="J30" i="33"/>
  <c r="J16" i="21"/>
  <c r="J12" i="20"/>
  <c r="J37" i="31"/>
  <c r="J43" i="31" s="1"/>
  <c r="J38" i="31"/>
  <c r="J17" i="23"/>
  <c r="Y59" i="3"/>
  <c r="J8" i="29"/>
  <c r="J5" i="27"/>
  <c r="J30" i="22"/>
  <c r="J7" i="21"/>
  <c r="J45" i="21"/>
  <c r="J47" i="21" s="1"/>
  <c r="J18" i="31"/>
  <c r="J7" i="33"/>
  <c r="J46" i="33"/>
  <c r="J48" i="33" s="1"/>
  <c r="J51" i="10"/>
  <c r="J53" i="10" s="1"/>
  <c r="J20" i="30"/>
  <c r="J38" i="26"/>
  <c r="J27" i="25"/>
  <c r="J27" i="14"/>
  <c r="G55" i="14" s="1"/>
  <c r="J31" i="26"/>
  <c r="J34" i="30"/>
  <c r="J43" i="30" s="1"/>
  <c r="J20" i="28"/>
  <c r="AB58" i="2"/>
  <c r="G55" i="16"/>
  <c r="J25" i="18"/>
  <c r="J27" i="30"/>
  <c r="J10" i="24"/>
  <c r="J16" i="31"/>
  <c r="J13" i="18"/>
  <c r="J12" i="33"/>
  <c r="J5" i="32"/>
  <c r="J22" i="32" s="1"/>
  <c r="G50" i="32" s="1"/>
  <c r="J46" i="31"/>
  <c r="J48" i="31" s="1"/>
  <c r="U53" i="3"/>
  <c r="J37" i="19"/>
  <c r="J13" i="33"/>
  <c r="J33" i="34"/>
  <c r="J28" i="19"/>
  <c r="J41" i="31"/>
  <c r="J12" i="30"/>
  <c r="AC58" i="2"/>
  <c r="J26" i="29"/>
  <c r="J37" i="29"/>
  <c r="AA63" i="1"/>
  <c r="J16" i="25"/>
  <c r="J16" i="19"/>
  <c r="J21" i="19" s="1"/>
  <c r="G49" i="19" s="1"/>
  <c r="J30" i="26"/>
  <c r="J38" i="20"/>
  <c r="G53" i="5"/>
  <c r="J9" i="19"/>
  <c r="J28" i="24"/>
  <c r="J42" i="24" s="1"/>
  <c r="J9" i="30"/>
  <c r="J22" i="30" s="1"/>
  <c r="J37" i="33"/>
  <c r="J31" i="18"/>
  <c r="J14" i="31"/>
  <c r="J13" i="30"/>
  <c r="J39" i="33"/>
  <c r="U59" i="3"/>
  <c r="J40" i="26"/>
  <c r="J22" i="7"/>
  <c r="J19" i="28"/>
  <c r="J6" i="21"/>
  <c r="J21" i="21" s="1"/>
  <c r="G49" i="21" s="1"/>
  <c r="J40" i="30"/>
  <c r="J6" i="29"/>
  <c r="J22" i="29" s="1"/>
  <c r="J12" i="24"/>
  <c r="J17" i="26"/>
  <c r="J19" i="31"/>
  <c r="J7" i="29"/>
  <c r="J32" i="34"/>
  <c r="J43" i="34" s="1"/>
  <c r="R22" i="3"/>
  <c r="AD58" i="2"/>
  <c r="AA56" i="2"/>
  <c r="AA58" i="2" s="1"/>
  <c r="X55" i="2"/>
  <c r="X58" i="2" s="1"/>
  <c r="Y51" i="2"/>
  <c r="T42" i="2"/>
  <c r="V48" i="1"/>
  <c r="AJ63" i="1"/>
  <c r="P22" i="3"/>
  <c r="AB63" i="1"/>
  <c r="Q22" i="3"/>
  <c r="Y52" i="3"/>
  <c r="R43" i="3"/>
  <c r="T52" i="3" s="1"/>
  <c r="AE58" i="2"/>
  <c r="W50" i="3"/>
  <c r="W57" i="3" s="1"/>
  <c r="W49" i="2"/>
  <c r="W55" i="2" s="1"/>
  <c r="AF63" i="1"/>
  <c r="Z58" i="2"/>
  <c r="T57" i="3"/>
  <c r="T56" i="3"/>
  <c r="T59" i="3" s="1"/>
  <c r="J42" i="19"/>
  <c r="J21" i="23"/>
  <c r="J42" i="21"/>
  <c r="J22" i="31"/>
  <c r="J22" i="34"/>
  <c r="J43" i="28"/>
  <c r="J42" i="22"/>
  <c r="J21" i="26"/>
  <c r="J43" i="33"/>
  <c r="J43" i="32"/>
  <c r="J25" i="7"/>
  <c r="G53" i="7" s="1"/>
  <c r="AD60" i="1"/>
  <c r="AD63" i="1" s="1"/>
  <c r="AD61" i="1"/>
  <c r="AE61" i="1"/>
  <c r="AE60" i="1"/>
  <c r="AE63" i="1" s="1"/>
  <c r="X27" i="1"/>
  <c r="G55" i="13"/>
  <c r="G55" i="12"/>
  <c r="J14" i="27"/>
  <c r="J21" i="27" s="1"/>
  <c r="U42" i="2"/>
  <c r="J25" i="23"/>
  <c r="J42" i="23" s="1"/>
  <c r="J24" i="26"/>
  <c r="J14" i="24"/>
  <c r="W27" i="1"/>
  <c r="G55" i="10"/>
  <c r="Q43" i="3"/>
  <c r="R53" i="3" s="1"/>
  <c r="J26" i="22"/>
  <c r="U21" i="2"/>
  <c r="S42" i="2"/>
  <c r="P43" i="3"/>
  <c r="J25" i="20"/>
  <c r="J42" i="20" s="1"/>
  <c r="J29" i="27"/>
  <c r="J42" i="27" s="1"/>
  <c r="G53" i="8"/>
  <c r="K22" i="37"/>
  <c r="K23" i="37"/>
  <c r="Z60" i="1"/>
  <c r="Z63" i="1" s="1"/>
  <c r="Z61" i="1"/>
  <c r="AH60" i="1"/>
  <c r="AH61" i="1"/>
  <c r="W56" i="3"/>
  <c r="X54" i="1"/>
  <c r="K47" i="36"/>
  <c r="K48" i="36"/>
  <c r="V57" i="3"/>
  <c r="V56" i="3"/>
  <c r="V59" i="3" s="1"/>
  <c r="Y55" i="2"/>
  <c r="Y56" i="2"/>
  <c r="G55" i="15"/>
  <c r="J21" i="22"/>
  <c r="W48" i="1"/>
  <c r="J11" i="25"/>
  <c r="J21" i="25" s="1"/>
  <c r="J32" i="25"/>
  <c r="J42" i="25" s="1"/>
  <c r="J29" i="18"/>
  <c r="J42" i="18" s="1"/>
  <c r="T21" i="2"/>
  <c r="U52" i="2" s="1"/>
  <c r="X48" i="1"/>
  <c r="Z56" i="1" s="1"/>
  <c r="J11" i="33"/>
  <c r="J22" i="33" s="1"/>
  <c r="J29" i="23"/>
  <c r="G53" i="9"/>
  <c r="V52" i="3"/>
  <c r="J15" i="28"/>
  <c r="J22" i="28" s="1"/>
  <c r="G50" i="28" s="1"/>
  <c r="J43" i="29"/>
  <c r="V27" i="1"/>
  <c r="X56" i="1" s="1"/>
  <c r="S21" i="2"/>
  <c r="U51" i="2" s="1"/>
  <c r="G50" i="33" l="1"/>
  <c r="G49" i="27"/>
  <c r="K25" i="37"/>
  <c r="J42" i="26"/>
  <c r="G50" i="34"/>
  <c r="G49" i="23"/>
  <c r="G50" i="29"/>
  <c r="W59" i="3"/>
  <c r="X57" i="1"/>
  <c r="G50" i="31"/>
  <c r="G49" i="26"/>
  <c r="J21" i="24"/>
  <c r="G49" i="24" s="1"/>
  <c r="W56" i="2"/>
  <c r="W58" i="2" s="1"/>
  <c r="R50" i="3"/>
  <c r="R56" i="3" s="1"/>
  <c r="R52" i="3"/>
  <c r="Y58" i="2"/>
  <c r="AH63" i="1"/>
  <c r="K51" i="36"/>
  <c r="X60" i="1"/>
  <c r="X61" i="1"/>
  <c r="X63" i="1" s="1"/>
  <c r="W51" i="2"/>
  <c r="U49" i="2"/>
  <c r="G49" i="20"/>
  <c r="G49" i="22"/>
  <c r="G50" i="30"/>
  <c r="G49" i="25"/>
  <c r="G49" i="18"/>
  <c r="R57" i="3" l="1"/>
  <c r="R59" i="3" s="1"/>
  <c r="U56" i="2"/>
  <c r="U55" i="2"/>
  <c r="U58" i="2" l="1"/>
</calcChain>
</file>

<file path=xl/sharedStrings.xml><?xml version="1.0" encoding="utf-8"?>
<sst xmlns="http://schemas.openxmlformats.org/spreadsheetml/2006/main" count="4577" uniqueCount="371">
  <si>
    <t>CODI</t>
  </si>
  <si>
    <t>UNITAT MESURA</t>
  </si>
  <si>
    <t>CONCEPTE/DENOMINACIÓ</t>
  </si>
  <si>
    <t>AMIDAMENT</t>
  </si>
  <si>
    <t>MATERIAL</t>
  </si>
  <si>
    <t>MÀ D'OBRA</t>
  </si>
  <si>
    <t>PREU UNITARI</t>
  </si>
  <si>
    <t>TOTAL</t>
  </si>
  <si>
    <t>EQUIPAMENT PUNT DE CONTROL</t>
  </si>
  <si>
    <t>VV1</t>
  </si>
  <si>
    <t>VV2</t>
  </si>
  <si>
    <t>VV3</t>
  </si>
  <si>
    <t>VV4</t>
  </si>
  <si>
    <t>VV5</t>
  </si>
  <si>
    <t>VV6</t>
  </si>
  <si>
    <t>VV7_8</t>
  </si>
  <si>
    <t>VV9</t>
  </si>
  <si>
    <t>VV10</t>
  </si>
  <si>
    <t>VV11</t>
  </si>
  <si>
    <t>VV12</t>
  </si>
  <si>
    <t>VV13</t>
  </si>
  <si>
    <t>VV14</t>
  </si>
  <si>
    <t>TOTAL MATERIAL</t>
  </si>
  <si>
    <t>TOTAL MÀ D'OBRA</t>
  </si>
  <si>
    <t>E-001</t>
  </si>
  <si>
    <t>UT</t>
  </si>
  <si>
    <t>CÀMERA IP EXTERIOR MOTORITZADA, SEGONS CONDICIONS DEL PROJECTE. INCLOU SUPORT I ADAPTADOR  PER A SUBJECCIÓ DE LA CÀMERA A LA COLUMNA, FAÇANA O PARAMENT, AIXÍ COM DE QUALSEVOL ALTRE ELEMENT NECESSARI PER A LA SEVA CORRECTA INSTAL·LACIÓ I CONNEXIÓ.</t>
  </si>
  <si>
    <t>E-002</t>
  </si>
  <si>
    <t>ARMARI EXTERIOR EN PLANXA D'ACER GALVANITZAT EN CALENT I PINTAT, PER A ALLOTJAMENT D'EQUIPS DE PUNT DE CONTROL. INCLOU XASSÍS, EQUIPS I ACCESSORIS NECESSARIS PER AL SEU CORRECTE FUNCIONAMENT I SISTEMA DE TANCAMENT. INCLOU CONNEXIÓ A TERRA.</t>
  </si>
  <si>
    <t>E-003</t>
  </si>
  <si>
    <t>COLUMNA TIPUS 1, METÀL·LICA DE 8m AMB BARÇ SEGONS LES CONDICIONS DEFINIDES AL PROJECTE  AMB O SENSE PLETINA D'ANCORATGE INCLOENT ELS PERNS D' ANCORATGE O FIXACIONS.</t>
  </si>
  <si>
    <t>E-004</t>
  </si>
  <si>
    <t>COLUMNA TIPUS 2, METÀL·LICA DE 10m D' ALÇADA LLIURE SEGONS LES CONDICIONS DEFINIDES AL PROJECTE,  AMB O SENSE PLETINA D'ANCORATGE INCLOENT ELS PERNS D' ANCORATGE O FIXACIONS.</t>
  </si>
  <si>
    <t>E-005</t>
  </si>
  <si>
    <t>COLUMNA TIPUS 2, METÀL·LICA DE 8m D' ALÇADA LLIURE SEGONS LES CONDICIONS DEL PROJECTE,  AMB O SENSE PLETINA D'ANCORATGE INCLOENT ELS PERNS D' ANCORATGE O FIXACIONS.</t>
  </si>
  <si>
    <t>E-006</t>
  </si>
  <si>
    <t>COLUMNA TIPUS 2, METÀL·LICA DE 4m D' ALÇADA LLIURE SEGONS LES CONDICIONS DEFINIDES AL PROJECTE,  AMB O SENSE PLETINA D'ANCORATGE INCLOENT ELS PERNS D' ANCORATGE O FIXACIONS.</t>
  </si>
  <si>
    <t>E-007</t>
  </si>
  <si>
    <t>SUPORTS ESPECIALS I FIXACIONS PER A LA CORRECTA INSTAL·LACIÓ DE TOTS ELS COMPONENTS DEL PUNT DE CONTROL, AIXÍ COM DE QUALSEVOL PETIT MATERIAL NECESSARI PER A LA CORRECTA INSTAL·LACIÓ DEL PUNT DE CONTROL. INCLÒS TREBALLS DE MECANITZACIÓ, MITJANS D' ELEVACIÓ I QUALSEVOL ALTRE NECESSARI PER A LA CORRECTA EXECUCIÓ, INCLÒS SEGELLAT DE FORATS.</t>
  </si>
  <si>
    <t>E-008</t>
  </si>
  <si>
    <t>CABLEJAT PROPI ENTRE L' ARMARI DEL PUNT DE CONTROL I LES CÀMERES I ALTRES ELEMENTS DEL PUNT DE CONTROL . INCLOENT EL SUBMINISTRAMENT I INSTAL·LACIÓ DEL CABLEJAT PER A L' ALIMENTACIÓ ELÈCTRICA I COMUNICACIONS, (EXCEPTE CABLE FO, FUSIONS I CONVERTIDORS ÒPTICS), FUETONS DE QUALSEVOL TIPUS, AIXÍ COM QUALSEVOL ALTRE MATERIAL PER A LA CORRECTA EXECUCIÓ.</t>
  </si>
  <si>
    <t>E-009</t>
  </si>
  <si>
    <t>SWITCH INDUNSTRIAL ADMINISTRABLE AMB 8 PORTS GIGABIT 10/100/1000 POE+ 4 PORTS DE FIBRA SFP 1GB. DEU SUPORTAR 802.1X. SEGONS CONDICIONS DEFINIDES AL PROJECTE</t>
  </si>
  <si>
    <t>E-010</t>
  </si>
  <si>
    <t>CONFIGURACIÓ DE 802.1X PER ALS DISPOSITIUS DE CÀMERA DEL PUNT DE CONTROL, INCLOENT INSTAL·LACIÓ DELS CERTIFICATS ALS DISPOSITIUS I CONFIGURACIÓ AL SERVIDOR RADIUS</t>
  </si>
  <si>
    <t>E-011</t>
  </si>
  <si>
    <t>SAI PUNT DE CONTROL , SEGONS CONDICIONS DEL PROJECTE. INSTAL·LACIÓ, CONNEXIÓ I POSADA EN MARXA, INCLOENT PETIT MATERIAL D' INSTAL·LACIÓ, CABLEJAT I CONNEXIÓ I QUALSEVOL ALTRE NECESSARI PER AL CORRECTE FUNCIONAMENT.</t>
  </si>
  <si>
    <t>E-012</t>
  </si>
  <si>
    <t>MÒDUL SNMP COMUNICACIONS PER SAI, CONNEXIÓ I POSADA EN MARXA. INCLOENT PETIT MATERIAL D' INSTAL·LACIÓ, CABLEJAT I CONNEXIÓ I QUALSEVOL ALTRE NECESSARI PER AL CORRECTE FUNCIONAMENT.</t>
  </si>
  <si>
    <t>E-013</t>
  </si>
  <si>
    <t>SENYALITZACIÓ ESPECIAL D' OBRES, TALLS DE CARRIL I SEMBLANTS, NECESSARIS PER A TOTES LES FEINES A REALITZAR EN EL PUNT DE CONTROL (REPLANTEJAMENT, INSTAL·LACIÓ, AJUSTOS, POSADA EN MARXA, ...). INCLOU TRAMITACIÓ PERMISOS I GESTIONS DAVANT ORGANISMES I ADMINISTRACIONS.</t>
  </si>
  <si>
    <t>E-014</t>
  </si>
  <si>
    <t>SOL·LICITUT DE NOVA ESCOMESA ELÈCTRICA, INCLOENT LA REDACCIÓ DE LA DOCUMENTACIÓ NECESSÀRIA, TASQUES DE REPLANTEJAMENT Y CONEXIÓ</t>
  </si>
  <si>
    <t>E-015</t>
  </si>
  <si>
    <t>LLICÈNCIES DE PROGRAMARI DE LA BANDA CLIENT NECESSÀRIES PER A LA INTEGRACIÓ DELS PUNTS DE CÀMERA AL VMS</t>
  </si>
  <si>
    <t>E-016</t>
  </si>
  <si>
    <t>FONT D'ALIMENTACIÓ 48V TIPUS INDUSTRIAL, PER MUNTATGE EN CARRIL DIN, PER ALIMENTAR FINS A 4 CÀMERES PUNT DE CONTROL.</t>
  </si>
  <si>
    <t>E-017</t>
  </si>
  <si>
    <t>PANELL REPARTIDOR PER A INSTAL·LACIÓ EN RACK 19'', EQUIPADA AMB SAFATES D'EMPALMAMENT AMB CAPACITAT MIN. DE 16 FO. EQUIPADA AMB 16 PIGTALES MONOMODE SC/UPC</t>
  </si>
  <si>
    <t>E-018</t>
  </si>
  <si>
    <t>ML</t>
  </si>
  <si>
    <t>CABLE DE FIBRA ÒPTICA MONOMODE G652, SEGONS ESPECIFICACIONS DEL PLEC TÈCNIC, PER CONNEXIÒ ENTRE ARMARI I CÀMERA</t>
  </si>
  <si>
    <t>E-019</t>
  </si>
  <si>
    <t xml:space="preserve">CONVERSOR ÒPTIC ELÈCTRIC </t>
  </si>
  <si>
    <t>E-020</t>
  </si>
  <si>
    <t>ARMARI MURAL IK10 IP66, PER A ALLOTJAMENT DE CONVERTIDOR ÒPTIC-ELÈCTRIC. INCLOU XASSÍS, EQUIPS I ACCESSORIS NECESSARIS PER AL SEU CORRECTE FUNCIONAMENT I SISTEMA DE TANCAMENT.</t>
  </si>
  <si>
    <t>E-021</t>
  </si>
  <si>
    <t>CAIXA DE FINALITZACIÓ AMB 8 PORTS EQUIPADA AMB 8 PIGTALES SC/APC</t>
  </si>
  <si>
    <t>SUBTOTAL</t>
  </si>
  <si>
    <t>OBRA CIVIL</t>
  </si>
  <si>
    <t>O-001</t>
  </si>
  <si>
    <t>FONAMENT DE FORMIGÓ PER A L' ARMARI DE CONTROL, AMB DOSIFICACIÓ DE 250 KG/m3 SEGONS LES CONDICIONS DEFINIDES AL PROJECTE. INCLOU ALÇAMENT DEL PAVIMENT EXISTENT, EXCAVACIÓ I LA SEUA POSTERIOR REPOSICIÓ. TOTALMENT EXECUTAT.</t>
  </si>
  <si>
    <t>O-002</t>
  </si>
  <si>
    <t>FONAMENT DE FORMIGÓ PER  PER COLUMNA 8m AMB BRAÇ  O COLUMNES DE 8/10 METRES, AMB DOSIFICACIÓ DE 250 Kg/m3,SEGONS LES CARACTERISTIQUES DEFINIDES AL PROJECTE INCLOSOS ELS PERNS D' ANCORATGE. INCLOU ALÇAMENT DEL PAVIMENT EXISTENT, EXCAVACIÓ I LA SEUA POSTERIOR REPOSICIÓ. TOTALMENT EXECUTAT.</t>
  </si>
  <si>
    <t>O-003</t>
  </si>
  <si>
    <t>FONAMENT DE FORMIGÓ PER  PER COLUMNA 4m , AMB DOSIFICACIÓ DE 250 Kg/m3,SEGONS CONDICIOS DEFINIDES AL PROJECTE  INCLOSOS ELS PERNS D' ANCORATGE. INCLOU ALÇAMENT DEL PAVIMENT EXISTENT, EXCAVACIÓ I LA SEUA POSTERIOR REPOSICIÓ. TOTALMENT EXECUTAT.</t>
  </si>
  <si>
    <t>O-004</t>
  </si>
  <si>
    <t>PERICON DE 60x60cm. PREFABRICAT DE FORMIGÓ O CONSTRUÏT AMB MAONS (GERO) I FONS DEL MATEIX MATERIAL REBENT EL MARC I LA TAPA CORRESPONENT, SENSE INCLOURE AQUESTS. INCLOU ALÇAMENT DEL PAVIMENT EXISTENT, EXCAVACIÓ I LA SEUA POSTERIOR REPOSICIÓ. TOTALMENT EXECUTAT.</t>
  </si>
  <si>
    <t>O-005</t>
  </si>
  <si>
    <t>MARC DE FERRO COLAT DE 60x60cm PER INSTAL·LACIÓ EN CALÇADA SEGONS UNE EN 124 D400, AMB INSCRIPCIÓ.</t>
  </si>
  <si>
    <t>O-006</t>
  </si>
  <si>
    <t>TAPA DE FERRO COLAT DE 60x60 cm PER INSTAL·LACIÓ EN CALÇADA SEGONS UNE EN 124 D400, AMB INSCRIPCIÓ.</t>
  </si>
  <si>
    <t>O-007</t>
  </si>
  <si>
    <t>PERICÓ DE 40x40cm. PREFABRICAT DE FORMIGÓ O CONSTRUÏT AMB MAONS (GERO) I FONS DEL MATEIX MATERIAL REBENT EL MARC I LA TAPA CORRESPONENT, SENSE INCLOURE AQUESTS. INCLOU ALÇAMENT DEL PAVIMENT EXISTENT, EXCAVACIÓ I LA SEUA POSTERIOR REPOSICIÓ. TOTALMENT EXECUTAT.</t>
  </si>
  <si>
    <t>O-008</t>
  </si>
  <si>
    <t>MARC DE FERRO COLAT DE 40x40cm PER INSTAL·LACIÓ EN LA VORERA, AMB INSCRIPCIÓ.</t>
  </si>
  <si>
    <t>O-009</t>
  </si>
  <si>
    <t>TAPA DE FERRO COLAT DE 40x40 cm PER INSTAL·LACIÓ EN LA VORERA, AMB INSCRIPCIÓ.</t>
  </si>
  <si>
    <t>O-010</t>
  </si>
  <si>
    <t>PERICÓ DE 80x80cm. PREFABRICAT DE FORMIGÓ O CONSTRUÏT AMB MAONS (GERO) I FONS DEL MATEIX MATERIAL, PER A ALLOTJAR UNA CAIXA D' ENTROCAMENT (NO INCLOSA), REBENT EL MARC I LA TAPA CORRESPONENT, SENSE INCLOURE AQUESTS. INCLOU ALÇAMENT DEL PAVIMENT EXISTENT, EXCAVACIÓ I LA SEUA POSTERIOR REPOSICIÓ. TOTALMENT EXECUTAT.</t>
  </si>
  <si>
    <t>O-011</t>
  </si>
  <si>
    <t>MARC DE FERRO COLAT DE 80x80cm PER INSTAL·LACIÓ EN LA VORERA, AMB INSCRIPCIÓ.</t>
  </si>
  <si>
    <t>O-012</t>
  </si>
  <si>
    <t>TAPA DE FERRO COLAT DE 80x80 cm PER INSTAL·LACIÓ EN LA VORERA, AMB INSCRIPCIÓ.</t>
  </si>
  <si>
    <t>O-013</t>
  </si>
  <si>
    <t>CAIXA D' ENTRONCAMENT AMB CAPACITAT PER AL MENYS 64 FUSIONS, PORT OVAL, ESTANCA, INCLOENT TOTS ELS ACCESORIS NECESSARIS PER A LA SEVA FIXACIÓ AL PERICÓ.</t>
  </si>
  <si>
    <t>O-014</t>
  </si>
  <si>
    <t>CANALITZACIÓ EN CALÇADA O VORERA INCLOENT SUBMINISTRAMENT I INSTAL·LACIÓ DE 2 TUBS DE PE ø 11 cm. DE DOBLE CAPA, LLIS EN L'INTERIOR I CORRUGAT EN L'EXTERIOR, INCLOU EXCAVACIÓ EN RASA DE 40 x 40 cm. DE PROFUNDITAT, BASE I PROTECCIÓ DE FORMIGÓ HM20, EN CALÇADES. INCLOSA REPOSICIÓ DEL PAVIMENT D' AGLOMERAT ASFÀLTIC. TOTALMENT EXECUTADA D'ACORD AMB LES ORDENANCES MUNICIPALS I LES INDICACIONS PARTICULARS.</t>
  </si>
  <si>
    <t>O-015</t>
  </si>
  <si>
    <t>PLACA DE PRESA DE TERRA DE 500 x 500 x 3 mm I ACCESSORIS DE CONNEXIÓ, EN PERICÓ DE REGISTRE. INCLOSA L'OBRA CIVIL NECESSÀRIA.</t>
  </si>
  <si>
    <t>O-016</t>
  </si>
  <si>
    <t>CABLE DE CONDUCTOR DE COURE AMB AÏLLAMENT DE PLÀSTIC, DE SECCIÓ 1x6 mm2 PER PRESES DE TERRA.</t>
  </si>
  <si>
    <t>O-017</t>
  </si>
  <si>
    <t>CONJUNT DE PROTECCIONS ELÈCTRIQUES MAGNOTOTÈRMIQUES I DIFERENCIALS, DESCARREGADORS ETCÈTERA NECESSARIES PER AL COMPLIMENT DEL RBT. INCLOU PP. DE ESTESA DE CABLE DE ALIMENTACIÓ DE L'ARMARI DES DE REGULADOR, ARMARI DE COMPANYIA ELÈCTRICA O EDIFICI</t>
  </si>
  <si>
    <t>SENYALITZACIÓ</t>
  </si>
  <si>
    <t>S-001</t>
  </si>
  <si>
    <t>SUBMINISTRAMENT DE SENYAL INFORMATIU DE ZONA DE VÍDEO VIGILÀNCIAS. SENYAL D´ACER GALVANITZAT REFLECTANT DE NIVELL 2 DE 1,8 MM DE GRUIX, DE DIMENSIONS 135x90 CM SEGONS NORMES. INCLÒS ELEMENTS DE SUSTENTACIÓ I FIXACIÓ.</t>
  </si>
  <si>
    <t>TOTAL PEM</t>
  </si>
  <si>
    <t>Total Material</t>
  </si>
  <si>
    <t>Total Mà d'obra</t>
  </si>
  <si>
    <t>BENEFICI INDUSTRIAL</t>
  </si>
  <si>
    <t>DESPECES GENERALS</t>
  </si>
  <si>
    <t>TOTAL PEC</t>
  </si>
  <si>
    <t>EQUIPAMENT PUN DE CONTROL</t>
  </si>
  <si>
    <t>CA1</t>
  </si>
  <si>
    <t>CA2</t>
  </si>
  <si>
    <t>CA3</t>
  </si>
  <si>
    <t>CA4</t>
  </si>
  <si>
    <t>CA5</t>
  </si>
  <si>
    <t>CA6</t>
  </si>
  <si>
    <t>CA7</t>
  </si>
  <si>
    <t>CA8</t>
  </si>
  <si>
    <t>CA9</t>
  </si>
  <si>
    <t>CA10</t>
  </si>
  <si>
    <t>EC-001</t>
  </si>
  <si>
    <t>EQUIP COMPACTE DE RECONEIXEMENT DE MATRÍCULES, FORMAT PER CONJUNT DE CÀMERA  LPR 2 CARRILS HD, CÀMERA DE CONTEXT A COLOR IL·LUMINADOR  IR PER A ZONA D' INFRACCIONS. INCLOU LLICÈNCIA OCR,   CARCAÇA, BRAÇ I ADAPTADOR A SUPORT.</t>
  </si>
  <si>
    <t>EC-002</t>
  </si>
  <si>
    <t>EC-003</t>
  </si>
  <si>
    <t>COLUMNA TIPUS 1, METÀL·LICA DE 4m D' ALÇADA LLIURE I 76mm DE DIÀMETRE, AMB O SENSE PLETINA D'ANCORATGE INCLOENT ELS PERNS D' ANCORATGE O FIXACIONS.</t>
  </si>
  <si>
    <t>EC-004</t>
  </si>
  <si>
    <t>EC-005</t>
  </si>
  <si>
    <t>EC-006</t>
  </si>
  <si>
    <t>SWITCH INDUNSTRIAL ADMINISTRABLE AMB 12 PORTS GIGABIT 10/100/1000 POE+ 2 PORTS DE FIBRA SFP 1GB. DEU SUPORTAR 802.1X</t>
  </si>
  <si>
    <t>EC-007</t>
  </si>
  <si>
    <t>EC-008</t>
  </si>
  <si>
    <t>SAI PUNT DE CONTROL LECTURA DE MATRÍCULES, 1000 / 1000VA - AP160N-1K, FORMAT RACK 19", DE 1000VA / 900W, MONOFÀSIC AMB 3 BATERIES 12V/7,2 AH. INSTAL·LACIÓ, CONNEXIÓ I POSADA EN MARXA, INCLOENT PETIT MATERIAL D' INSTAL·LACIÓ, CABLEJAT I CONNEXIÓ I QUALSEVOL ALTRE NECESSARI PER AL CORRECTE FUNCIONAMENT.</t>
  </si>
  <si>
    <t>EC-009</t>
  </si>
  <si>
    <t>EC-010</t>
  </si>
  <si>
    <t>EC-011</t>
  </si>
  <si>
    <t>EC-012</t>
  </si>
  <si>
    <t>EC-013</t>
  </si>
  <si>
    <t>EC-014</t>
  </si>
  <si>
    <t>INTEGRACIÓ DE PUNT DE CÀMERA DE VIDEOVIGILÀNCIA EN SISTEMA VMS INCLOENT TASQUES DE MIGRACIÓ DE LES COMUNICACIONS AL NOU SWITCH INSTAL·LAT, LLICENCIES DE BANDA DE CLIENT I TOTES LES TASQUES NECESSARIS PER A LA MIGRACIÓ AL NOU VMS AMB TOTES LES FUNCIONALITATS</t>
  </si>
  <si>
    <t>EC-015</t>
  </si>
  <si>
    <t>LLICÈNCIES DE OCR NECESSÀRIES PER A LA INTEGRACIÓ DELS PUNTS DE CÀMERA.</t>
  </si>
  <si>
    <t>OC-001</t>
  </si>
  <si>
    <t>FONAMENT DE FORMIGÓ PER A L' ARMARI DE CONTROL, AMB DOSIFICACIÓ DE 250 KG/m3 I ENCOFRAT CARAVISTA, DE DIMENSIONS APROX. 800 x 800 x 500 mm AMB UN ENCASTAMENT DE 20 cm I 4 FORATS DE 110 mm. DE DIÀMETRE. INCLOU ALÇAMENT DEL PAVIMENT EXISTENT, EXCAVACIÓ I LA SEUA POSTERIOR REPOSICIÓ. TOTALMENT EXECUTAT.</t>
  </si>
  <si>
    <t>OC-002</t>
  </si>
  <si>
    <t>FONAMENT DE FORMIGÓ PER A BÀCUL 6m O PER COLUMNA 4m, AMB DOSIFICACIÓ DE 250 Kg/m3, MITJANÇANT UN DAU DE 90 cm DE COSTAT i 1 m DE PROFUNDITAT, INCLOSOS ELS PERNS D' ANCORATGE. INCLOU ALÇAMENT DEL PAVIMENT EXISTENT, EXCAVACIÓ I LA SEUA POSTERIOR REPOSICIÓ. TOTALMENT EXECUTAT.</t>
  </si>
  <si>
    <t>OC-003</t>
  </si>
  <si>
    <t>OC-004</t>
  </si>
  <si>
    <t>MARC DE FERRO COLAT DE 60x60cm PER INSTAL·LACIÓ EN LA VORERA, AMB INSCRIPCIÓ.</t>
  </si>
  <si>
    <t>OC-005</t>
  </si>
  <si>
    <t>TAPA DE FERRO COLAT DE 60x60 cm PER INSTAL·LACIÓ EN LA VORERA, AMB INSCRIPCIÓ.</t>
  </si>
  <si>
    <t>OC-006</t>
  </si>
  <si>
    <t>OC-007</t>
  </si>
  <si>
    <t>OC-008</t>
  </si>
  <si>
    <t>OC-009</t>
  </si>
  <si>
    <t>OC-010</t>
  </si>
  <si>
    <t>OC-011</t>
  </si>
  <si>
    <t>OC-012</t>
  </si>
  <si>
    <t>OC-013</t>
  </si>
  <si>
    <t>OC-014</t>
  </si>
  <si>
    <t>OC-015</t>
  </si>
  <si>
    <t>OC-016</t>
  </si>
  <si>
    <t>CAIXA D'EMPALMAMENT AMB CAPACITAT PER AL MENYS 128 FUSIONS, PORT OVAL, ESTANCA, INCLOENT TOTS ELS ACCESORIS NECESSARIS PER A LA SEVA FIXACIÓ AL PERICON.</t>
  </si>
  <si>
    <t>OC-017</t>
  </si>
  <si>
    <t>SUBMINISTRAMENT I INSTAL·LACIÓ DE CABLE DE 3X6/10mm2</t>
  </si>
  <si>
    <t>SC-002</t>
  </si>
  <si>
    <t>S-002</t>
  </si>
  <si>
    <t>SUBMINISTRAMENT DE SENYAL INFORMATIU DE PUNT DE CONTROL DE ZONA DE BAIXES EMISSIONS. SENYAL D´ACER GALVANITZAT REFLECTANT DE NIVELL 2 DE 1,8 MM DE GRUIX, DE DIMENSIONS 135x90 CM SEGONS NORMES. INCLÒS ELEMENTS DE SUSTENTACIÓ I FIXACIÓ.</t>
  </si>
  <si>
    <t>ZBE. Punt de control 1. Carrer Lepanto</t>
  </si>
  <si>
    <t>ZBE1</t>
  </si>
  <si>
    <t>ZBE2</t>
  </si>
  <si>
    <t>ZBE3</t>
  </si>
  <si>
    <t>ZBE4</t>
  </si>
  <si>
    <t>ZBE5</t>
  </si>
  <si>
    <t>ZBE6</t>
  </si>
  <si>
    <t>ZBE7</t>
  </si>
  <si>
    <t>EZ-001</t>
  </si>
  <si>
    <t>EZ-002</t>
  </si>
  <si>
    <t>EZ-003</t>
  </si>
  <si>
    <t>EZ-004</t>
  </si>
  <si>
    <t>EZ-005</t>
  </si>
  <si>
    <t>EZ-006</t>
  </si>
  <si>
    <t>EZ-007</t>
  </si>
  <si>
    <t>EZ-008</t>
  </si>
  <si>
    <t>EZ-009</t>
  </si>
  <si>
    <t>EZ-010</t>
  </si>
  <si>
    <t>EZ-011</t>
  </si>
  <si>
    <t>EZ-012</t>
  </si>
  <si>
    <t>EZ-013</t>
  </si>
  <si>
    <t>EZ-014</t>
  </si>
  <si>
    <t>EZ-015</t>
  </si>
  <si>
    <t xml:space="preserve">PANELL INDICADOR VARIABLE, 112x48 1RGB P15, PER EXTERIOR, ALIMENTACIÓ A 230V AC. </t>
  </si>
  <si>
    <t>EZ-016</t>
  </si>
  <si>
    <t>OZ-001</t>
  </si>
  <si>
    <t>OZ-002</t>
  </si>
  <si>
    <t>OZ-003</t>
  </si>
  <si>
    <t>OZ-004</t>
  </si>
  <si>
    <t>OZ-005</t>
  </si>
  <si>
    <t>OZ-006</t>
  </si>
  <si>
    <t>OZ-007</t>
  </si>
  <si>
    <t>OZ-008</t>
  </si>
  <si>
    <t>OZ-009</t>
  </si>
  <si>
    <t>OZ-010</t>
  </si>
  <si>
    <t>OZ-011</t>
  </si>
  <si>
    <t>OZ-012</t>
  </si>
  <si>
    <t>OZ-013</t>
  </si>
  <si>
    <t>OZ-014</t>
  </si>
  <si>
    <t>OZ-015</t>
  </si>
  <si>
    <t>OZ-016</t>
  </si>
  <si>
    <t>OZ-017</t>
  </si>
  <si>
    <t>SZ-002</t>
  </si>
  <si>
    <t xml:space="preserve">Vídeo vigilància Pla D'En Boet Carrasco i Formiguera/Francesc Layret </t>
  </si>
  <si>
    <t>BENEFICI INDUSTRIAL 6%</t>
  </si>
  <si>
    <t>DESPESES GENERALS 13%</t>
  </si>
  <si>
    <t>PREU TOTAL</t>
  </si>
  <si>
    <t>TOT. MATERIAL</t>
  </si>
  <si>
    <t>TOT. MÀ D'OBRA</t>
  </si>
  <si>
    <t>PERICON DE 40x40cm. PREFABRICAT DE FORMIGÓ O CONSTRUÏT AMB MAONS (GERO) I FONS DEL MATEIX MATERIAL REBENT EL MARC I LA TAPA CORRESPONENT, SENSE INCLOURE AQUESTS. INCLOU ALÇAMENT DEL PAVIMENT EXISTENT, EXCAVACIÓ I LA SEUA POSTERIOR REPOSICIÓ. TOTALMENT EXECUTAT.</t>
  </si>
  <si>
    <t>MARC DE FERRO COLAT DE 40x40cm PER INSTAL·LACIÓ EN CALÇADA SEGONS UNE EN 124 D400, AMB INSCRIPCIÓ.</t>
  </si>
  <si>
    <t>TAPA DE FERRO COLAT DE 40x40 cm PER INSTAL·LACIÓ EN CALÇADA SEGONS UNE EN 124 D400, AMB INSCRIPCIÓ.</t>
  </si>
  <si>
    <t>MARC DE FERRO COLAT DE 80x80cm PER INSTAL·LACIÓ EN CALÇADA SEGONS UNE EN 124 D400A, AMB INSCRIPCIÓ.</t>
  </si>
  <si>
    <t>TAPA DE FERRO COLAT DE 80x80 cm PER INSTAL·LACIÓ EN CALÇADA SEGONS UNE EN 124 D400, AMB INSCRIPCIÓ.</t>
  </si>
  <si>
    <t>CAIXA D' EMPALMAMENT AMB CAPACITAT PER AL MENYS 128 FUSIONS, PORT OVAL, ESTANCA, INCLOENT TOTS ELS ACCESORIS NECESSARIS PER A LA SEVA FIXACIÓ AL PERICÓ.</t>
  </si>
  <si>
    <t>PLACA DE PRESA DE TERRA DE 500 x 500 x 3 mm I ACCESSORIS DE CONNEXIÓ, EN PERICON DE REGISTRE. INCLOSA L'OBRA CIVIL NECESSÀRIA.</t>
  </si>
  <si>
    <t>TOTAL SUBMINISTRAMENT I INSTAL·LACIÓ PUNT VÍDEO VIGILÀNCIA. VV1</t>
  </si>
  <si>
    <t>Vídeo vigilància Pla D'En Boet Carrasco i Formiguera/Pablo Iglesias</t>
  </si>
  <si>
    <t>TOTAL SUBMINISTRAMENT I INSTAL·LACIÓ PUNT VÍDEO VIGILÀNCIA. VV2</t>
  </si>
  <si>
    <t>Vídeo vigilància Pla D'En Boet Francesc Layret/Serra i Moret</t>
  </si>
  <si>
    <t>Vídeo vigilància Pla D'En Boet Pablo Iglesias/Serra i Moret</t>
  </si>
  <si>
    <t>Vídeo vigilància Pla D'En Boet Puig i Pidemunt/Francesc Layret</t>
  </si>
  <si>
    <t>Vídeo vigilància Pla D'En Boet Puig i Pidemunt/Pablo Iglesias</t>
  </si>
  <si>
    <t>Videovigilància Carrer Roselló/Passeig Ramon Berenguer III</t>
  </si>
  <si>
    <t>VÍdeo vigilància Carrer Roselló/Jaume I</t>
  </si>
  <si>
    <t>CÀMERA IP EXTERIOR MOTORITZADA, DIA/NIT, COMPACTA, RESOLUCIÓ MÍNIMA 1080P A 30FPS, AMB ZOOM ÒPTIC 12XI ZOOM DIGITAL 12X(ZOOM TOTAL 144X). CARCASSA PER A EXTERIOR AMB PROTECCIÓ MÍNIMA IP66. PROTOCOL DE DISTRIBUCIÓ DE VÍDEO MULTICAST. AMB SENSOR INFRAROJOS I SISTEMA DE NETEJA AUTOMÀTICA. QUALITAT D'IMATGE PERFECTA EN TOTES LES DIRECCIONS SENSE DISTORSIÓ. INCLOU SUPORT I ADAPTADOR DE 8 A 70 CM PER A SUBJECCIÓ DE LA CÀMERA A LA COLUMNA, AIXÍ COM DE QUALSEVOL ALTRE ELEMENT NECESSARI PER A LA SEVA CORRECTA INSTAL·LACIÓ I CONNEXIÓ.</t>
  </si>
  <si>
    <t>COLUMNA TIPUS 1, METÀL·LICA DE 8m D' ALÇADA LLIURE I 60mm DE DIÀMETRE, AMB O SENSE PLETINA D'ANCORATGE INCLOENT ELS PERNS D' ANCORATGE O FIXACIONS.</t>
  </si>
  <si>
    <t>PANELL REPARTIDOR PER A INSTAL·LACIÓ EN RACK 19'', EQUIPADA AMB SAFATES D'ENTRONCAMENT AMB CAPACITAT MIN. DE 24U. EQUIPADA AMB 4 PIGTALES MONOMODE SC/APC</t>
  </si>
  <si>
    <t>CONVERTIDOR DE SENYAL DE COMUNICACIONS ELÈCTRIQUES A ÒPTIQUES, COMPATIBLE AMB LA XARXA DE COMUNICACIONS MUNICIPAL, AMB 1 PORT FO I 1 PORT RJ45, E/O 1FX/1TX.</t>
  </si>
  <si>
    <t>COLUMNA TIPUS 2,  METÀL·LICA DE 4m D' ALÇADA LLIURE I 76mm DE DIÀMETRE, AMB O SENSE PLETINA D'ANCORATGE INCLOENT ELS PERNS D' ANCORATGE O FIXACIONS.</t>
  </si>
  <si>
    <t>COLUMNA TIPUS 1, METÀL·LICA DE 10m D' ALÇADA LLIURE I 60mm DE DIÀMETRE, AMB O SENSE PLETINA D'ANCORATGE INCLOENT ELS PERNS D' ANCORATGE O FIXACIONS.</t>
  </si>
  <si>
    <t>SUBMINISTRAMENT, INSTAL.LACIÓ I CONFIGURACIÓ DE ROUTER 4G INCLOENT TOTES LES TASQUES NECESSARIES PER A LA INTEGRACIÓ A LA XARXA DEL PUNT DE CONTROL</t>
  </si>
  <si>
    <t>E-022</t>
  </si>
  <si>
    <t>E-023</t>
  </si>
  <si>
    <t>E-024</t>
  </si>
  <si>
    <t>FONAMENT DE FORMIGÓ PER A BÀCUL 6m O PER COLUMNA 8m, AMB DOSIFICACIÓ DE 250 Kg/m3, MITJANÇANT UN DAU DE 90 cm DE COSTAT i 1 m DE PROFUNDITAT, INCLOSOS ELS PERNS D' ANCORATGE. INCLOU ALÇAMENT DEL PAVIMENT EXISTENT, EXCAVACIÓ I LA SEUA POSTERIOR REPOSICIÓ. TOTALMENT EXECUTAT.</t>
  </si>
  <si>
    <t>PERICÓ DE 60x60cm. PREFABRICAT DE FORMIGÓ O CONSTRUÏT AMB MAONS (GERO) I FONS DEL MATEIX MATERIAL REBENT EL MARC I LA TAPA CORRESPONENT, SENSE INCLOURE AQUESTS. INCLOU ALÇAMENT DEL PAVIMENT EXISTENT, EXCAVACIÓ I LA SEUA POSTERIOR REPOSICIÓ. TOTALMENT EXECUTAT.</t>
  </si>
  <si>
    <t>CONJUNT DE PROTECCIONS ELÈCTRIQUES MAGNOTOTÈRMIQUES I DIFERENCIALS NECESSARIES PER AL COMPLIMENT DEL RBT</t>
  </si>
  <si>
    <t>SUBMINISTRAMENT I INSTAL·LACIÓ DE CABLE DE 3X16mm2</t>
  </si>
  <si>
    <t>O-018</t>
  </si>
  <si>
    <t>O-019</t>
  </si>
  <si>
    <t>O-020</t>
  </si>
  <si>
    <t>FONAMENT DE FORMIGÓ PER A BÀCUL 6m O PER COLUMNA 10m, AMB DOSIFICACIÓ DE 250 Kg/m3, MITJANÇANT UN DAU DE 90 cm DE COSTAT i 1 m DE PROFUNDITAT, INCLOSOS ELS PERNS D' ANCORATGE. INCLOU ALÇAMENT DEL PAVIMENT EXISTENT, EXCAVACIÓ I LA SEUA POSTERIOR REPOSICIÓ. TOTALMENT EXECUTAT.</t>
  </si>
  <si>
    <t>Control Accès. Punt de control 1. Carrer Sant Josep cantó Carrer d'En Moles</t>
  </si>
  <si>
    <t>COLUMNA TIPUS 1, METÀL·LICA DE 4m D' ALÇADA LLIURE SEGONS CONDICIONS DEFINIDES AL PROJECTE, AMB O SENSE PLETINA D'ANCORATGE INCLOENT ELS PERNS D' ANCORATGE O FIXACIONS.</t>
  </si>
  <si>
    <t>FONAMENT DE FORMIGÓ PER A L' ARMARI DE CONTROL, SEGONS CONDICIONS DEFINIDES AL PROJECTE. INCLOU ALÇAMENT DEL PAVIMENT EXISTENT, EXCAVACIÓ I LA SEUA POSTERIOR REPOSICIÓ. TOTALMENT EXECUTAT.</t>
  </si>
  <si>
    <t>FONAMENT DE FORMIGÓ PER A BÀCUL 6m O PER COLUMNA 4m,SEGONS CONDICIONS DEL PROJECTE, INCLOSOS ELS PERNS D' ANCORATGE. INCLOU ALÇAMENT DEL PAVIMENT EXISTENT, EXCAVACIÓ I LA SEUA POSTERIOR REPOSICIÓ. TOTALMENT EXECUTAT.</t>
  </si>
  <si>
    <t>TOTAL SUBMINISTRAMENT I INSTAL·LACIÓ PUNT DE CONTROL. CA1</t>
  </si>
  <si>
    <t>SOFTWARE</t>
  </si>
  <si>
    <t>PREU UNITARI PEC</t>
  </si>
  <si>
    <t>VMS</t>
  </si>
  <si>
    <t>P-001</t>
  </si>
  <si>
    <t>PLATAFORMA WEB, AMB ACCÉS REMOT EN TEMPS REAL, PEL CONTROL I GESTIÓ DEL SISTEMA DE VIDEOVIGILÀNCIA DE CONTROL D'ACCESSOS I DE LA ZBE DE MATARÓ D’ACORD A LES ESPECIFICACIONS INDICADES EN EL PLEC. INCLOU:
  - SOFTWARE DE GESTIÓ I CONTROL DEL SISTEMA AMB ACCÉS VIA WEB. 
  - SOFTWARE DE GESTIÓ DE VIDEOGRAVACIÓ. GESTIÓ DE LLISTES BLANQUES I NEGRES.
  - GESTIÓ D'ACCÉS DE DIFERENTS TIPUS D'USUARIS AMB PERFILS DIFERENCIATS (TÈCNICS MUNICIPALS, POLICIA LOCAL, ...).
- INTEGRACIÓ AMB LES PLATAFORMES DE GESTIÓ I SISTEMES DE COMUNICACIONS MUNICIPALS.
- SOFTWARE DE GESTIÓ DE MULTES I INTEGRACIÓ AMB EL SISTEMA DE LA DIPUTACIÓ BARCELONA PER LA TRAMITACIÓ I ENVIAMENT DE DENÚNCIES. 
  - LLICÈNCIES DE GRAVACIÓ PER CÀMERA,  I QUALSEVOL ALTRA LLICÈNCIA DE SOFTWARE BASE NECESSÀRIES.
INCLOSES TOTES LES FEINES NECESSÀRIES DE DESENVOLUPAMENT I IMPLANTACIÓ DE SOFTWARE PER A LA CONFECCIÓ LLISTES, INTEGRACIÓ EN SISTEMES, CONFIGURACIONS INTERCANVIS FITXERS ENTRE PLATAFORMES I GESTIONS NECESSÀRIES PER EXECUTAR CORRECTAMENT ELS TREBALLS FINS A LA SEVA CORRECTA IMPLANTACIÓ I POSADA EN EXPLOTACIÓ.</t>
  </si>
  <si>
    <t>P-002</t>
  </si>
  <si>
    <t>IMPLEMENTACIÓ DE PROCEDIMENT DE COMPROVACIÓ, MITJANÇANT LA INTEGRACIÓ DE FINS A 2 MOTORS DE RECONEIXEMENTS DE MATRÍCULES (OCR), DE LA LECTURA DE MATRÍCULES DELS CANDIDATS A SER SANCIONATS.</t>
  </si>
  <si>
    <t>P-003</t>
  </si>
  <si>
    <t>LLICÈNCIA OCR PER SERVIDOR. PREU PER CADA MÀQUINA SERVIDORA ON CAL FER EL PROCÉS.</t>
  </si>
  <si>
    <t>P-004</t>
  </si>
  <si>
    <t>DESENVOLUPAMENT I IMPLEMENTACIÓ DE LA FUNCIONALITAT D'EMMASCARAMENT DE MATRÍCULES, EXCEPTE LA MATRÍCULA INFRACTORA O PRINCIPAL.</t>
  </si>
  <si>
    <t>P-005</t>
  </si>
  <si>
    <t>DESENVOLUPAMENT I ACTIVACIÓ DE LA FUNCIONALITAT D'EMMASCARAMENT DE MATRÍCULES, EXCEPTE LA MATRÍCULA INFRACTORA O PRINCIPAL, PER LES CÀMERES QUE S'AFEGEIXIN A LA PLATAFORMA. PREU PER CÀMERA.</t>
  </si>
  <si>
    <t>P-006</t>
  </si>
  <si>
    <t>DESENVOLUPAMENT I IMPLEMENTACIÓ DE LA FUNCIONALITAT D'EMMASCARAMENT DE CARES DE PERSONES.</t>
  </si>
  <si>
    <t>P-007</t>
  </si>
  <si>
    <t>DESENVOLUPAMENT I ACTIVACIÓ DE LA FUNCIONALITAT D'EMMASCARAMENT DE CARES DE PERSONES, PER LES CÀMERES QUE S'AFEGEIXIN A LA PLATAFORMA. PREU LLICÈNCIA PER CÀMERA.</t>
  </si>
  <si>
    <t>P-008</t>
  </si>
  <si>
    <t>MÒDUL PER A PLATAFORMA ZBE, AMB ACCÉS REMOT EN TEMPS REAL, PEL CONTROL I GESTIÓ DELS PANELLS D'INFORMACIÓ VARIABLE. INCLOU EL SOFTWARE DE GESTIÓ, CONTROL I MANTENIMENT DEL SISTEMA AMB ACCÉS VIA WEB, INSTAL·LACIÓ, INTEGRACIÓ DE PANELLS  CONFIGURACIÓ, PROVES, POSADA EN MARXA I DOCUMENTACIÓ TÈCNICA (MANUALS DEFINICIÓ, USUARI, ...). ARQUITECTURA CLIENT-SERVIDOR I COMPATIBLE AMB ELS SISTEMES EXISTENTS DE COMUNICACIONS I DE SOFTWARE L'AJUNTAMENT.
INCLOSES TOTES LES FEINES NECESSÀRIES  FINS A LA SEVA CORRECTA IMPLANTACIÓ I POSADA EN EXPLOTACIÓ.</t>
  </si>
  <si>
    <t>INTEGRACIÓ SISTEMES A NAGIOS</t>
  </si>
  <si>
    <t>V-010</t>
  </si>
  <si>
    <t>TASQUES NECESSARIES PER INTEGRACIÓ DE TOTS ELS  ELS ELEMENTS DE COMUNICACIONS AL SISTEMA DE GESTIÓ NAGIOS EXISTENT DE L'AJUNTAMENT DE MATARÓ</t>
  </si>
  <si>
    <t>TOTAL SUBMINISTRAMENT I INSTAL·LACIÓ SOFTWARE</t>
  </si>
  <si>
    <t>XARXA DE COMUNICACIONS</t>
  </si>
  <si>
    <t>PREU UNITARI PEM</t>
  </si>
  <si>
    <t>RASES</t>
  </si>
  <si>
    <t>FO-001</t>
  </si>
  <si>
    <t>Ml.</t>
  </si>
  <si>
    <t>CANALITZACIÓ EN CALÇADA O VORERA INCLÒS SUBMINISTRAMENT I INSTAL·LACIÓ DE 2 TUBS DE PE ø 11 cm. DE DOBLE CAPA, LLIS A L'INTERIOR I CORRUGAT A L'EXTERIOR, INCLÒS EXCAVACIÓ EN RASA DE 40 x 60 cm. DE PROFUNDITAT, BASE I PROTECCIÓ DE FORMIGÓ HM20, EN CALÇADES O VORERES. INCLOSA REPOSICIÓ PAVIMENT AGLOMERAT ASFÀLTIC. TOTALMENT EXECUTADA D'ACORD AMB LES ORDENANCES MUNICIPALS I INDICACIONS PARTICULARS.</t>
  </si>
  <si>
    <t>FO-002</t>
  </si>
  <si>
    <t>UT.</t>
  </si>
  <si>
    <t>PERICÓ DE 80 x 80 cm. PREFABRICAT DE FORMIGÓ O CONSTRUÏT AMB MAONS GERO I FONS DEL MATEIX MATERIAL REBENT EL MARC I LA TAPA CORRESPONENT, SENSE INCLOURE AQUESTS. INCLOU DEMOLICIÓ PAVIMENT, EXCAVACIÓ I POSTERIOR REPOSICIÓ. TOTALMENT EXECUTAT.</t>
  </si>
  <si>
    <t>FO-003</t>
  </si>
  <si>
    <t>SUBMINISTRAMENT DE MARC I TAPA DE FUNDICIÓ D'ACORD A UNE-EN 124 D400</t>
  </si>
  <si>
    <t>FO-004</t>
  </si>
  <si>
    <t>PERICÓ DE 60 x 60 cm. PREFABRICAT DE FORMIGÓ O CONSTRUÏT AMB MAONS GERO I FONS DEL MATEIX MATERIAL REBENT EL MARC I LA TAPA CORRESPONENT, SENSE INCLOURE AQUESTS. INCLOU DEMOLICIÓ PAVIMENT, EXCAVACIÓ I POSTERIOR REPOSICIÓ. TOTALMENT EXECUTAT.</t>
  </si>
  <si>
    <t>FO-005</t>
  </si>
  <si>
    <t>FO-006</t>
  </si>
  <si>
    <t>PA.</t>
  </si>
  <si>
    <t>MANDRILAT DE CONDUCTES Y CALAS DE REPARACIÓ DE CANALITZACIONS EXISTENTS</t>
  </si>
  <si>
    <t>ESTESA DE FIBRA ÒPTICA</t>
  </si>
  <si>
    <t>FO-007</t>
  </si>
  <si>
    <t>SUBMINISTRAMENT DE CABLE DE 16 FIBRES ÒPTIQUES MONOMODE AMB COBERTA ANTIROSEGADORS.</t>
  </si>
  <si>
    <t>FO-008</t>
  </si>
  <si>
    <t>SUBMINISTRAMENT DE CABLE DE 32 FIBRES ÒPTIQUES MONOMODE AMB COBERTA ANTIROSEGADORS.</t>
  </si>
  <si>
    <t>FO-009</t>
  </si>
  <si>
    <t>SUBMINISTRAMENT DE CABLE DE 48 FIBRES ÒPTIQUES MONOMODE AMB COBERTA ANTIROSEGADORS.</t>
  </si>
  <si>
    <t>FO-010</t>
  </si>
  <si>
    <t>SUBMINISTRAMENT DE CABLE DE 64 FIBRES ÒPTIQUES MONOMODE AMB COBERTA ANTIROSEGADORS.</t>
  </si>
  <si>
    <t>FO-011</t>
  </si>
  <si>
    <t>SUBMINISTRAMENT DE CABLE DE 96 FIBRES ÒPTIQUES MONOMODE AMB COBERTA ANTIROSEGADORS.</t>
  </si>
  <si>
    <t>FO-012</t>
  </si>
  <si>
    <t>INSTAL·LACIÓ EN CONDUCTE DE CABLE DE  FINS A 96 FIBRAS ÒPTICAS, INCLOENT, PP DE PETIT MATERIAL PER A FIXACIÓ DEL CABLE ALS PERICONS, OBTURACIÓ I NETETJA DELS PERICONS EN CAS DE SER NECESSARI.</t>
  </si>
  <si>
    <t>FO-013</t>
  </si>
  <si>
    <t>SUBMINISTRAMENT DE CAIXA D'EMPALMAMENT AMB CAPACITAT PER AL MENYS 128 FUSIONS, PORT OVAL, ESTANCA, INCLOENT TOTS ELS ACCESORIS NECESSARIS PER A LA SEVA FIXACIÓ AL PERICÓ.</t>
  </si>
  <si>
    <t>FO-014</t>
  </si>
  <si>
    <t>INSTAL·LACIÓ DE CAIXA D'EMPALMAMENT A PERICON.</t>
  </si>
  <si>
    <t>FO-015</t>
  </si>
  <si>
    <t xml:space="preserve">FUSIÓ DE FIBRA ÓPTICA </t>
  </si>
  <si>
    <t>FO-016</t>
  </si>
  <si>
    <t>SUBMINISTRAMENT DE REPARTIDOR ÒPTIC DE 19" PER MUNTATGE EN RACK, INCLOENT 16 PIGTAILS I ACOPLADORS SC/APC</t>
  </si>
  <si>
    <t>FO-017</t>
  </si>
  <si>
    <t>INSTAL·LACIÓ DE REPARTIDOR EN RACK EXISTENT</t>
  </si>
  <si>
    <t>FO-018</t>
  </si>
  <si>
    <t>TERMINACIÓ DE FIBRA ÓPTICA A PIGTAIL</t>
  </si>
  <si>
    <t>FO-019</t>
  </si>
  <si>
    <t>SUBMINISTRAMENT  INSTAL·LACIÓ I CONFIGURACIÓ DE SWITCH ADMINISTRABLE AMB 48 PORTS 1 GIGABIT SFP i 4 PORTS DE FIBRA SFP+ 10GB. DEU SUPORTAR 802.1X. SEGONS CONDICIONS PUNT 6.3 DEL PROJECTE</t>
  </si>
  <si>
    <t>FO-020</t>
  </si>
  <si>
    <t>SUBMINISTRAMENT DE CABLE DE 16 FIBRES ÒPTIQUES MONOMODE AMB COBERTA ANTIROSEGADORS I IGNÍFUG.</t>
  </si>
  <si>
    <t>FO-021</t>
  </si>
  <si>
    <t>SUBMINISTRAMENT DE CABLE DE 32 FIBRES ÒPTIQUES MONOMODE AMB COBERTA ANTIROSEGADORS I IGNÍFUG.</t>
  </si>
  <si>
    <t>FO-022</t>
  </si>
  <si>
    <t>SUBMINISTRAMENT DE CABLE DE 48 FIBRES ÒPTIQUES MONOMODE AMB COBERTA ANTIROSEGADORS I IGNÍFUG.</t>
  </si>
  <si>
    <t>FO-023</t>
  </si>
  <si>
    <t>SUBMINISTRAMENT DE CABLE DE 64 FIBRES ÒPTIQUES MONOMODE AMB COBERTA ANTIROSEGADORS I IGNÍFUG.</t>
  </si>
  <si>
    <t>FO-024</t>
  </si>
  <si>
    <t>SUBMINISTRAMENT DE CABLE DE 96 FIBRES ÒPTIQUES MONOMODE AMB COBERTA ANTIROSEGADORS I IGNÍFUG.</t>
  </si>
  <si>
    <t>FO-025</t>
  </si>
  <si>
    <t>SUBMINISTRAMENT DE CABLE DE 128 FIBRES ÒPTIQUES MONOMODE AMB COBERTA ANTIROSEGADORS I IGNÍFUG.</t>
  </si>
  <si>
    <t>FO-026</t>
  </si>
  <si>
    <t>INSTAL·LACIÓ EN EDIFICI DE CABLE DE  FINS A 128 FIBRAS ÒPTICAS, INCLOENT, PP DE PETIT MATERIAL PER A FIXACIÓ DEL CABLE ALS PERICONS, OBTURACIÓ I NETETJA DELS PERICONS EN CAS DE SER NECESSARI.</t>
  </si>
  <si>
    <t>INTEGRACIÓ I POSADA EN MARXA</t>
  </si>
  <si>
    <t>UD</t>
  </si>
  <si>
    <t>INTEGRACIÒ DE TOTS ELS PUNTS DE CONTROL  A LES PLATAFORMES, INCLOENT TASQUES DE CONFIGURACIÓ DEL SISTEMA DE COMUNCIACIONS, PROVES I POSADA EN MARXA.</t>
  </si>
  <si>
    <t xml:space="preserve">TOTAL PEM XARXA COMMUNICACIONS </t>
  </si>
  <si>
    <t>Total Mà D'obra</t>
  </si>
  <si>
    <t>TOTAL PEC XARXA DE COMUNICACIONS</t>
  </si>
  <si>
    <t>VARIS</t>
  </si>
  <si>
    <t>FORMACIÓ</t>
  </si>
  <si>
    <t>F-001</t>
  </si>
  <si>
    <t>FORMACIÓ EN OPERACIÓ I ÚS DEL SISTEMA VMS DE LA PLATAFORMA</t>
  </si>
  <si>
    <t>F-002</t>
  </si>
  <si>
    <t>FORMACIÓ TÈCNICA PER INSTAL·LACIÓ ADMINISTRACIÓ I CONFIGURACIÓ DE LA PLATAFORMA</t>
  </si>
  <si>
    <t>MANTENIMENT</t>
  </si>
  <si>
    <t>M-001</t>
  </si>
  <si>
    <t xml:space="preserve">ACTUALITZACIONS ANUALS DEL SOFTWARE PLATAFORMA ZBE I CA AIXÍ COM DEL SOFTWARE DELS DISPOSITIUS </t>
  </si>
  <si>
    <t>M-003</t>
  </si>
  <si>
    <t>DOCUMENTACIÓ FINAL D'OBRA D'ACORD ALS REQUERIMENTS DEFINITS AL PLEC TÈCNIC</t>
  </si>
  <si>
    <t>M-004</t>
  </si>
  <si>
    <t>PA</t>
  </si>
  <si>
    <t>PARTIDA ALÇADA A JUSTIFICAR PER IMPREVISTOS EN REFERENCIA A LES INSTAL·LACIONS:INTERFERÈNCIA AMB SERVEIS AFECTATS,EXCÉS D'AMIDAMENTS, AIXÍ COM LES FEINES NECESSARIES PER A LA CORRECTA INSTAL·LACIÓ DE DIFERENTS EQUIPAMENTS( PER MUNTATGE DE QUADRES ELÈCTRICS I EQUIPAMENTS VARIS, DE CONDUCTES I ESTESA DE CABLEJATS, PETITES TREPANTS, PASSAMURS, TAPAT DE FORATS I ACABATS GENERALS)</t>
  </si>
  <si>
    <t>TOTAL VARIS</t>
  </si>
  <si>
    <t>Total Mà d'Obra</t>
  </si>
  <si>
    <t>Any 1</t>
  </si>
  <si>
    <t>Any 2</t>
  </si>
  <si>
    <t>Any 3</t>
  </si>
  <si>
    <t>Any 4</t>
  </si>
  <si>
    <t>Cost anual</t>
  </si>
  <si>
    <t>IVA (21%)</t>
  </si>
  <si>
    <t>TOTAL (IVA inclòs)</t>
  </si>
  <si>
    <t>PRESSUPOST MANTENIMENT</t>
  </si>
  <si>
    <t xml:space="preserve">PANELL INDICADOR VARIABLE, 128x64 1RGB P15, PER EXTERIOR, ALIMENTACIÓ A 230V AC.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</si>
</sst>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 %"/>
  </numFmts>
  <fonts count="8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1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FF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7F7F7F"/>
        <bgColor rgb="FF969696"/>
      </patternFill>
    </fill>
    <fill>
      <patternFill patternType="solid">
        <fgColor rgb="FFFFFFFF"/>
        <bgColor rgb="FFF2F2F2"/>
      </patternFill>
    </fill>
    <fill>
      <patternFill patternType="solid">
        <fgColor rgb="FF9DC3E6"/>
        <bgColor rgb="FFADB9CA"/>
      </patternFill>
    </fill>
    <fill>
      <patternFill patternType="solid">
        <fgColor rgb="FFD9D9D9"/>
        <bgColor rgb="FFD6DCE5"/>
      </patternFill>
    </fill>
    <fill>
      <patternFill patternType="solid">
        <fgColor rgb="FFF2F2F2"/>
        <bgColor rgb="FFFFFFFF"/>
      </patternFill>
    </fill>
    <fill>
      <patternFill patternType="solid">
        <fgColor rgb="FFD0CECE"/>
        <bgColor rgb="FFD9D9D9"/>
      </patternFill>
    </fill>
    <fill>
      <patternFill patternType="solid">
        <fgColor rgb="FFADB9CA"/>
        <bgColor rgb="FF9DC3E6"/>
      </patternFill>
    </fill>
    <fill>
      <patternFill patternType="solid">
        <fgColor rgb="FFD6DCE5"/>
        <bgColor rgb="FFD9D9D9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4" fontId="0" fillId="0" borderId="0" xfId="0" applyNumberFormat="1"/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4" fontId="0" fillId="2" borderId="0" xfId="0" applyNumberFormat="1" applyFill="1" applyAlignment="1">
      <alignment horizontal="center"/>
    </xf>
    <xf numFmtId="0" fontId="0" fillId="3" borderId="0" xfId="0" applyFill="1"/>
    <xf numFmtId="4" fontId="0" fillId="3" borderId="0" xfId="0" applyNumberFormat="1" applyFill="1"/>
    <xf numFmtId="0" fontId="0" fillId="4" borderId="2" xfId="0" applyFill="1" applyBorder="1"/>
    <xf numFmtId="4" fontId="0" fillId="4" borderId="2" xfId="0" applyNumberFormat="1" applyFill="1" applyBorder="1"/>
    <xf numFmtId="0" fontId="0" fillId="0" borderId="3" xfId="0" applyBorder="1"/>
    <xf numFmtId="0" fontId="0" fillId="0" borderId="4" xfId="0" applyBorder="1" applyAlignment="1">
      <alignment wrapText="1"/>
    </xf>
    <xf numFmtId="4" fontId="0" fillId="0" borderId="4" xfId="0" applyNumberFormat="1" applyBorder="1"/>
    <xf numFmtId="2" fontId="0" fillId="0" borderId="4" xfId="0" applyNumberFormat="1" applyBorder="1"/>
    <xf numFmtId="4" fontId="0" fillId="0" borderId="3" xfId="0" applyNumberFormat="1" applyBorder="1" applyAlignment="1">
      <alignment vertical="center" wrapText="1"/>
    </xf>
    <xf numFmtId="4" fontId="0" fillId="0" borderId="3" xfId="0" applyNumberFormat="1" applyBorder="1"/>
    <xf numFmtId="4" fontId="0" fillId="3" borderId="3" xfId="0" applyNumberFormat="1" applyFill="1" applyBorder="1" applyAlignment="1">
      <alignment vertical="center" wrapText="1"/>
    </xf>
    <xf numFmtId="0" fontId="0" fillId="0" borderId="4" xfId="0" applyBorder="1"/>
    <xf numFmtId="4" fontId="1" fillId="3" borderId="0" xfId="0" applyNumberFormat="1" applyFont="1" applyFill="1" applyAlignment="1">
      <alignment vertical="center" wrapText="1"/>
    </xf>
    <xf numFmtId="4" fontId="1" fillId="3" borderId="0" xfId="0" applyNumberFormat="1" applyFont="1" applyFill="1"/>
    <xf numFmtId="0" fontId="0" fillId="4" borderId="1" xfId="0" applyFill="1" applyBorder="1"/>
    <xf numFmtId="4" fontId="0" fillId="3" borderId="0" xfId="0" applyNumberFormat="1" applyFill="1" applyAlignment="1">
      <alignment vertical="center" wrapText="1"/>
    </xf>
    <xf numFmtId="4" fontId="0" fillId="4" borderId="1" xfId="0" applyNumberFormat="1" applyFill="1" applyBorder="1"/>
    <xf numFmtId="4" fontId="2" fillId="5" borderId="0" xfId="0" applyNumberFormat="1" applyFont="1" applyFill="1" applyAlignment="1">
      <alignment vertical="center" wrapText="1"/>
    </xf>
    <xf numFmtId="0" fontId="0" fillId="5" borderId="0" xfId="0" applyFill="1"/>
    <xf numFmtId="3" fontId="0" fillId="5" borderId="0" xfId="0" applyNumberFormat="1" applyFill="1"/>
    <xf numFmtId="3" fontId="2" fillId="5" borderId="0" xfId="0" applyNumberFormat="1" applyFont="1" applyFill="1"/>
    <xf numFmtId="4" fontId="2" fillId="5" borderId="0" xfId="0" applyNumberFormat="1" applyFont="1" applyFill="1"/>
    <xf numFmtId="4" fontId="3" fillId="5" borderId="0" xfId="0" applyNumberFormat="1" applyFont="1" applyFill="1"/>
    <xf numFmtId="4" fontId="3" fillId="3" borderId="0" xfId="0" applyNumberFormat="1" applyFont="1" applyFill="1"/>
    <xf numFmtId="0" fontId="4" fillId="6" borderId="0" xfId="0" applyFont="1" applyFill="1"/>
    <xf numFmtId="0" fontId="0" fillId="6" borderId="0" xfId="0" applyFill="1"/>
    <xf numFmtId="3" fontId="1" fillId="6" borderId="0" xfId="0" applyNumberFormat="1" applyFont="1" applyFill="1"/>
    <xf numFmtId="4" fontId="1" fillId="6" borderId="0" xfId="0" applyNumberFormat="1" applyFont="1" applyFill="1"/>
    <xf numFmtId="4" fontId="3" fillId="6" borderId="0" xfId="0" applyNumberFormat="1" applyFont="1" applyFill="1"/>
    <xf numFmtId="4" fontId="3" fillId="0" borderId="0" xfId="0" applyNumberFormat="1" applyFont="1"/>
    <xf numFmtId="3" fontId="0" fillId="3" borderId="0" xfId="0" applyNumberFormat="1" applyFill="1"/>
    <xf numFmtId="0" fontId="2" fillId="7" borderId="0" xfId="0" applyFont="1" applyFill="1"/>
    <xf numFmtId="0" fontId="0" fillId="7" borderId="0" xfId="0" applyFill="1"/>
    <xf numFmtId="4" fontId="2" fillId="7" borderId="0" xfId="0" applyNumberFormat="1" applyFont="1" applyFill="1"/>
    <xf numFmtId="4" fontId="3" fillId="7" borderId="0" xfId="0" applyNumberFormat="1" applyFont="1" applyFill="1"/>
    <xf numFmtId="4" fontId="5" fillId="0" borderId="3" xfId="0" applyNumberFormat="1" applyFont="1" applyBorder="1"/>
    <xf numFmtId="4" fontId="1" fillId="5" borderId="0" xfId="0" applyNumberFormat="1" applyFont="1" applyFill="1"/>
    <xf numFmtId="4" fontId="0" fillId="5" borderId="0" xfId="0" applyNumberFormat="1" applyFill="1"/>
    <xf numFmtId="4" fontId="0" fillId="6" borderId="0" xfId="0" applyNumberFormat="1" applyFill="1"/>
    <xf numFmtId="0" fontId="0" fillId="4" borderId="3" xfId="0" applyFill="1" applyBorder="1"/>
    <xf numFmtId="4" fontId="0" fillId="0" borderId="4" xfId="0" applyNumberFormat="1" applyBorder="1" applyAlignment="1">
      <alignment vertical="center" wrapText="1"/>
    </xf>
    <xf numFmtId="0" fontId="1" fillId="3" borderId="0" xfId="0" applyFont="1" applyFill="1"/>
    <xf numFmtId="4" fontId="1" fillId="7" borderId="0" xfId="0" applyNumberFormat="1" applyFont="1" applyFill="1"/>
    <xf numFmtId="164" fontId="0" fillId="2" borderId="0" xfId="0" applyNumberFormat="1" applyFill="1" applyAlignment="1">
      <alignment horizontal="center" wrapText="1"/>
    </xf>
    <xf numFmtId="0" fontId="0" fillId="4" borderId="6" xfId="0" applyFill="1" applyBorder="1"/>
    <xf numFmtId="0" fontId="0" fillId="0" borderId="0" xfId="0" applyAlignment="1">
      <alignment wrapText="1"/>
    </xf>
    <xf numFmtId="2" fontId="0" fillId="0" borderId="3" xfId="0" applyNumberFormat="1" applyBorder="1"/>
    <xf numFmtId="2" fontId="0" fillId="0" borderId="0" xfId="0" applyNumberFormat="1"/>
    <xf numFmtId="4" fontId="0" fillId="0" borderId="0" xfId="0" applyNumberFormat="1" applyAlignment="1">
      <alignment vertical="center" wrapText="1"/>
    </xf>
    <xf numFmtId="4" fontId="0" fillId="4" borderId="6" xfId="0" applyNumberFormat="1" applyFill="1" applyBorder="1"/>
    <xf numFmtId="3" fontId="0" fillId="0" borderId="0" xfId="0" applyNumberFormat="1"/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6" fillId="0" borderId="0" xfId="0" applyFont="1"/>
    <xf numFmtId="0" fontId="6" fillId="4" borderId="1" xfId="0" applyFont="1" applyFill="1" applyBorder="1"/>
    <xf numFmtId="0" fontId="6" fillId="4" borderId="2" xfId="0" applyFont="1" applyFill="1" applyBorder="1"/>
    <xf numFmtId="0" fontId="6" fillId="0" borderId="4" xfId="0" applyFont="1" applyBorder="1"/>
    <xf numFmtId="0" fontId="6" fillId="0" borderId="4" xfId="0" applyFont="1" applyBorder="1" applyAlignment="1">
      <alignment wrapText="1"/>
    </xf>
    <xf numFmtId="4" fontId="6" fillId="0" borderId="4" xfId="0" applyNumberFormat="1" applyFont="1" applyBorder="1"/>
    <xf numFmtId="0" fontId="6" fillId="0" borderId="3" xfId="0" applyFont="1" applyBorder="1"/>
    <xf numFmtId="4" fontId="6" fillId="0" borderId="3" xfId="0" applyNumberFormat="1" applyFont="1" applyBorder="1" applyAlignment="1">
      <alignment vertical="center" wrapText="1"/>
    </xf>
    <xf numFmtId="4" fontId="6" fillId="0" borderId="3" xfId="0" applyNumberFormat="1" applyFont="1" applyBorder="1"/>
    <xf numFmtId="4" fontId="6" fillId="3" borderId="3" xfId="0" applyNumberFormat="1" applyFont="1" applyFill="1" applyBorder="1" applyAlignment="1">
      <alignment vertical="center" wrapText="1"/>
    </xf>
    <xf numFmtId="0" fontId="6" fillId="0" borderId="1" xfId="0" applyFont="1" applyBorder="1"/>
    <xf numFmtId="0" fontId="6" fillId="0" borderId="2" xfId="0" applyFont="1" applyBorder="1"/>
    <xf numFmtId="4" fontId="6" fillId="0" borderId="2" xfId="0" applyNumberFormat="1" applyFont="1" applyBorder="1" applyAlignment="1">
      <alignment vertical="center" wrapText="1"/>
    </xf>
    <xf numFmtId="4" fontId="6" fillId="0" borderId="1" xfId="0" applyNumberFormat="1" applyFont="1" applyBorder="1"/>
    <xf numFmtId="2" fontId="6" fillId="0" borderId="3" xfId="0" applyNumberFormat="1" applyFont="1" applyBorder="1"/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/>
    <xf numFmtId="4" fontId="6" fillId="4" borderId="1" xfId="0" applyNumberFormat="1" applyFont="1" applyFill="1" applyBorder="1"/>
    <xf numFmtId="0" fontId="2" fillId="0" borderId="1" xfId="0" applyFont="1" applyBorder="1"/>
    <xf numFmtId="0" fontId="2" fillId="0" borderId="6" xfId="0" applyFont="1" applyBorder="1"/>
    <xf numFmtId="0" fontId="0" fillId="0" borderId="2" xfId="0" applyBorder="1"/>
    <xf numFmtId="0" fontId="0" fillId="0" borderId="6" xfId="0" applyBorder="1"/>
    <xf numFmtId="3" fontId="0" fillId="0" borderId="3" xfId="0" applyNumberFormat="1" applyBorder="1"/>
    <xf numFmtId="0" fontId="7" fillId="0" borderId="0" xfId="0" applyFont="1"/>
    <xf numFmtId="0" fontId="0" fillId="0" borderId="7" xfId="0" applyBorder="1"/>
    <xf numFmtId="4" fontId="0" fillId="3" borderId="7" xfId="0" applyNumberFormat="1" applyFill="1" applyBorder="1" applyAlignment="1">
      <alignment vertical="center" wrapText="1"/>
    </xf>
    <xf numFmtId="3" fontId="0" fillId="0" borderId="7" xfId="0" applyNumberFormat="1" applyBorder="1"/>
    <xf numFmtId="0" fontId="2" fillId="8" borderId="0" xfId="0" applyFont="1" applyFill="1"/>
    <xf numFmtId="0" fontId="0" fillId="8" borderId="0" xfId="0" applyFill="1"/>
    <xf numFmtId="4" fontId="2" fillId="8" borderId="0" xfId="0" applyNumberFormat="1" applyFont="1" applyFill="1"/>
    <xf numFmtId="0" fontId="0" fillId="0" borderId="8" xfId="0" applyBorder="1"/>
    <xf numFmtId="0" fontId="0" fillId="0" borderId="9" xfId="0" applyBorder="1"/>
    <xf numFmtId="0" fontId="2" fillId="9" borderId="0" xfId="0" applyFont="1" applyFill="1"/>
    <xf numFmtId="0" fontId="0" fillId="9" borderId="0" xfId="0" applyFill="1"/>
    <xf numFmtId="4" fontId="2" fillId="9" borderId="0" xfId="0" applyNumberFormat="1" applyFont="1" applyFill="1"/>
    <xf numFmtId="0" fontId="0" fillId="0" borderId="1" xfId="0" applyBorder="1"/>
    <xf numFmtId="4" fontId="0" fillId="0" borderId="2" xfId="0" applyNumberFormat="1" applyBorder="1" applyAlignment="1">
      <alignment vertical="center" wrapText="1"/>
    </xf>
    <xf numFmtId="0" fontId="0" fillId="0" borderId="10" xfId="0" applyBorder="1"/>
    <xf numFmtId="0" fontId="0" fillId="4" borderId="1" xfId="0" applyFill="1" applyBorder="1"/>
    <xf numFmtId="0" fontId="0" fillId="4" borderId="5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6" xfId="0" applyFill="1" applyBorder="1"/>
    <xf numFmtId="0" fontId="0" fillId="4" borderId="2" xfId="0" applyFill="1" applyBorder="1"/>
    <xf numFmtId="0" fontId="6" fillId="4" borderId="1" xfId="0" applyFont="1" applyFill="1" applyBorder="1"/>
    <xf numFmtId="0" fontId="0" fillId="4" borderId="3" xfId="0" applyFill="1" applyBorder="1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DB9CA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DC3E6"/>
      <rgbColor rgb="FFFF99CC"/>
      <rgbColor rgb="FFCC99FF"/>
      <rgbColor rgb="FFD0CE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L69"/>
  <sheetViews>
    <sheetView topLeftCell="A43" zoomScale="85" zoomScaleNormal="85" workbookViewId="0">
      <selection activeCell="AA4" sqref="AA4"/>
    </sheetView>
  </sheetViews>
  <sheetFormatPr baseColWidth="10" defaultColWidth="10.5703125" defaultRowHeight="15" x14ac:dyDescent="0.25"/>
  <cols>
    <col min="4" max="4" width="60.7109375" customWidth="1"/>
    <col min="5" max="5" width="6.7109375" hidden="1" customWidth="1"/>
    <col min="6" max="6" width="7.140625" hidden="1" customWidth="1"/>
    <col min="7" max="7" width="7.5703125" hidden="1" customWidth="1"/>
    <col min="8" max="8" width="6.7109375" hidden="1" customWidth="1"/>
    <col min="9" max="9" width="8" hidden="1" customWidth="1"/>
    <col min="10" max="10" width="7.7109375" hidden="1" customWidth="1"/>
    <col min="11" max="11" width="7.5703125" hidden="1" customWidth="1"/>
    <col min="12" max="12" width="8" hidden="1" customWidth="1"/>
    <col min="13" max="13" width="6.28515625" hidden="1" customWidth="1"/>
    <col min="14" max="14" width="6.7109375" hidden="1" customWidth="1"/>
    <col min="15" max="15" width="9.140625" hidden="1" customWidth="1"/>
    <col min="16" max="16" width="6.5703125" hidden="1" customWidth="1"/>
    <col min="17" max="17" width="8.42578125" hidden="1" customWidth="1"/>
    <col min="18" max="18" width="12.28515625" customWidth="1"/>
    <col min="19" max="19" width="9.85546875" customWidth="1"/>
    <col min="20" max="20" width="11.140625" customWidth="1"/>
    <col min="21" max="21" width="13.28515625" customWidth="1"/>
    <col min="22" max="22" width="14.85546875" customWidth="1"/>
    <col min="23" max="23" width="17.28515625" customWidth="1"/>
    <col min="24" max="24" width="14.28515625" style="1" customWidth="1"/>
    <col min="26" max="33" width="11.5703125" style="1" customWidth="1"/>
    <col min="34" max="37" width="13" style="1" customWidth="1"/>
    <col min="38" max="38" width="14.140625" style="1" customWidth="1"/>
  </cols>
  <sheetData>
    <row r="2" spans="2:38" ht="30" x14ac:dyDescent="0.25">
      <c r="B2" s="2" t="s">
        <v>0</v>
      </c>
      <c r="C2" s="3" t="s">
        <v>1</v>
      </c>
      <c r="D2" s="2" t="s">
        <v>2</v>
      </c>
      <c r="E2" s="2" t="s">
        <v>3</v>
      </c>
      <c r="F2" s="2" t="s">
        <v>3</v>
      </c>
      <c r="G2" s="2" t="s">
        <v>3</v>
      </c>
      <c r="H2" s="2" t="s">
        <v>3</v>
      </c>
      <c r="I2" s="2" t="s">
        <v>3</v>
      </c>
      <c r="J2" s="2" t="s">
        <v>3</v>
      </c>
      <c r="K2" s="2" t="s">
        <v>3</v>
      </c>
      <c r="L2" s="2" t="s">
        <v>3</v>
      </c>
      <c r="M2" s="2" t="s">
        <v>3</v>
      </c>
      <c r="N2" s="2" t="s">
        <v>3</v>
      </c>
      <c r="O2" s="2" t="s">
        <v>3</v>
      </c>
      <c r="P2" s="2" t="s">
        <v>3</v>
      </c>
      <c r="Q2" s="2" t="s">
        <v>3</v>
      </c>
      <c r="R2" s="2" t="s">
        <v>3</v>
      </c>
      <c r="S2" s="4" t="s">
        <v>4</v>
      </c>
      <c r="T2" s="5" t="s">
        <v>5</v>
      </c>
      <c r="U2" s="4" t="s">
        <v>6</v>
      </c>
      <c r="V2" s="4"/>
      <c r="W2" s="4"/>
      <c r="X2" s="6" t="s">
        <v>7</v>
      </c>
    </row>
    <row r="3" spans="2:38" s="7" customFormat="1" x14ac:dyDescent="0.25">
      <c r="X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2:38" x14ac:dyDescent="0.25">
      <c r="B4" s="98" t="s">
        <v>8</v>
      </c>
      <c r="C4" s="98"/>
      <c r="D4" s="98"/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9" t="s">
        <v>17</v>
      </c>
      <c r="N4" s="9" t="s">
        <v>18</v>
      </c>
      <c r="O4" s="9" t="s">
        <v>19</v>
      </c>
      <c r="P4" s="9" t="s">
        <v>20</v>
      </c>
      <c r="Q4" s="9" t="s">
        <v>21</v>
      </c>
      <c r="R4" s="9" t="s">
        <v>7</v>
      </c>
      <c r="S4" s="9" t="s">
        <v>4</v>
      </c>
      <c r="T4" s="9" t="s">
        <v>5</v>
      </c>
      <c r="U4" s="9" t="s">
        <v>6</v>
      </c>
      <c r="V4" s="9" t="s">
        <v>22</v>
      </c>
      <c r="W4" s="9" t="s">
        <v>23</v>
      </c>
      <c r="X4" s="10" t="s">
        <v>7</v>
      </c>
    </row>
    <row r="5" spans="2:38" ht="75" x14ac:dyDescent="0.25">
      <c r="B5" s="11" t="s">
        <v>24</v>
      </c>
      <c r="C5" s="11" t="s">
        <v>25</v>
      </c>
      <c r="D5" s="12" t="s">
        <v>26</v>
      </c>
      <c r="E5" s="13">
        <f>IFERROR(VLOOKUP($B5,'VV1'!$B:$E,4,0),0)</f>
        <v>2</v>
      </c>
      <c r="F5" s="13">
        <f>IFERROR(VLOOKUP($B5,'VV2'!$B:$E,4,0),0)</f>
        <v>2</v>
      </c>
      <c r="G5" s="13">
        <f>IFERROR(VLOOKUP($B5,'VV3'!$B:$E,4,0),0)</f>
        <v>2</v>
      </c>
      <c r="H5" s="13">
        <f>IFERROR(VLOOKUP($B5,'VV4'!$B:$E,4,0),0)</f>
        <v>2</v>
      </c>
      <c r="I5" s="13">
        <f>IFERROR(VLOOKUP($B5,'VV5'!$B:$E,4,0),0)</f>
        <v>1</v>
      </c>
      <c r="J5" s="13">
        <f>IFERROR(VLOOKUP($B5,'VV6'!$B:$E,4,0),0)</f>
        <v>1</v>
      </c>
      <c r="K5" s="13">
        <f>IFERROR(VLOOKUP($B5,VV7_8!$B:$E,4,0),0)</f>
        <v>2</v>
      </c>
      <c r="L5" s="13">
        <f>IFERROR(VLOOKUP($B5,'VV9'!$B:$E,4,0),0)</f>
        <v>1</v>
      </c>
      <c r="M5" s="13">
        <f>IFERROR(VLOOKUP($B5,'VV10'!$B:$E,4,0),0)</f>
        <v>1</v>
      </c>
      <c r="N5" s="13">
        <f>IFERROR(VLOOKUP($B5,'VV11'!$B:$E,4,0),0)</f>
        <v>1</v>
      </c>
      <c r="O5" s="13">
        <f>IFERROR(VLOOKUP($B5,'VV12'!$B:$E,4,0),0)</f>
        <v>1</v>
      </c>
      <c r="P5" s="13">
        <f>IFERROR(VLOOKUP($B5,'VV13'!$B:$E,4,0),0)</f>
        <v>2</v>
      </c>
      <c r="Q5" s="13">
        <f>IFERROR(VLOOKUP($B5,'VV14'!$B:$E,4,0),0)</f>
        <v>3</v>
      </c>
      <c r="R5" s="13">
        <f t="shared" ref="R5:R25" si="0">SUM(E5:Q5)</f>
        <v>21</v>
      </c>
      <c r="S5" s="13">
        <v>8364.7058823529405</v>
      </c>
      <c r="T5" s="14">
        <v>100.84033613445401</v>
      </c>
      <c r="U5" s="13">
        <f t="shared" ref="U5:U25" si="1">+S5+T5</f>
        <v>8465.5462184873941</v>
      </c>
      <c r="V5" s="13">
        <f t="shared" ref="V5:V25" si="2">R5*S5</f>
        <v>175658.82352941175</v>
      </c>
      <c r="W5" s="13">
        <f t="shared" ref="W5:W25" si="3">R5*T5</f>
        <v>2117.6470588235343</v>
      </c>
      <c r="X5" s="13">
        <f t="shared" ref="X5:X25" si="4">+U5*R5</f>
        <v>177776.47058823527</v>
      </c>
      <c r="Z5" s="1">
        <f t="shared" ref="Z5:Z25" si="5">+E5*$S5+E5*$T5</f>
        <v>16931.092436974788</v>
      </c>
      <c r="AA5" s="1">
        <f t="shared" ref="AA5:AA25" si="6">+F5*$S5+F5*$T5</f>
        <v>16931.092436974788</v>
      </c>
      <c r="AB5" s="1">
        <f t="shared" ref="AB5:AB25" si="7">+G5*$S5+G5*$T5</f>
        <v>16931.092436974788</v>
      </c>
      <c r="AC5" s="1">
        <f t="shared" ref="AC5:AC25" si="8">+H5*$S5+H5*$T5</f>
        <v>16931.092436974788</v>
      </c>
      <c r="AD5" s="1">
        <f t="shared" ref="AD5:AD25" si="9">+I5*$S5+I5*$T5</f>
        <v>8465.5462184873941</v>
      </c>
      <c r="AE5" s="1">
        <f t="shared" ref="AE5:AE25" si="10">+J5*$S5+J5*$T5</f>
        <v>8465.5462184873941</v>
      </c>
      <c r="AF5" s="1">
        <f t="shared" ref="AF5:AF25" si="11">+K5*$S5+K5*$T5</f>
        <v>16931.092436974788</v>
      </c>
      <c r="AG5" s="1">
        <f t="shared" ref="AG5:AG25" si="12">+L5*$S5+L5*$T5</f>
        <v>8465.5462184873941</v>
      </c>
      <c r="AH5" s="1">
        <f t="shared" ref="AH5:AH25" si="13">+M5*$S5+M5*$T5</f>
        <v>8465.5462184873941</v>
      </c>
      <c r="AI5" s="1">
        <f t="shared" ref="AI5:AI25" si="14">+N5*$S5+N5*$T5</f>
        <v>8465.5462184873941</v>
      </c>
      <c r="AJ5" s="1">
        <f t="shared" ref="AJ5:AJ25" si="15">+O5*$S5+O5*$T5</f>
        <v>8465.5462184873941</v>
      </c>
      <c r="AK5" s="1">
        <f t="shared" ref="AK5:AK25" si="16">+P5*$S5+P5*$T5</f>
        <v>16931.092436974788</v>
      </c>
      <c r="AL5" s="1">
        <f t="shared" ref="AL5:AL25" si="17">+Q5*$S5+Q5*$T5</f>
        <v>25396.638655462182</v>
      </c>
    </row>
    <row r="6" spans="2:38" ht="75" x14ac:dyDescent="0.25">
      <c r="B6" s="11" t="s">
        <v>27</v>
      </c>
      <c r="C6" s="11" t="s">
        <v>25</v>
      </c>
      <c r="D6" s="15" t="s">
        <v>28</v>
      </c>
      <c r="E6" s="13">
        <f>IFERROR(VLOOKUP($B6,'VV1'!$B:$E,4,0),0)</f>
        <v>1</v>
      </c>
      <c r="F6" s="13">
        <f>IFERROR(VLOOKUP($B6,'VV2'!$B:$E,4,0),0)</f>
        <v>1</v>
      </c>
      <c r="G6" s="13">
        <f>IFERROR(VLOOKUP($B6,'VV3'!$B:$E,4,0),0)</f>
        <v>1</v>
      </c>
      <c r="H6" s="13">
        <f>IFERROR(VLOOKUP($B6,'VV4'!$B:$E,4,0),0)</f>
        <v>1</v>
      </c>
      <c r="I6" s="13">
        <f>IFERROR(VLOOKUP($B6,'VV5'!$B:$E,4,0),0)</f>
        <v>1</v>
      </c>
      <c r="J6" s="13">
        <f>IFERROR(VLOOKUP($B6,'VV6'!$B:$E,4,0),0)</f>
        <v>1</v>
      </c>
      <c r="K6" s="13">
        <f>IFERROR(VLOOKUP($B6,VV7_8!$B:$E,4,0),0)</f>
        <v>0</v>
      </c>
      <c r="L6" s="13">
        <f>IFERROR(VLOOKUP($B6,'VV9'!$B:$E,4,0),0)</f>
        <v>1</v>
      </c>
      <c r="M6" s="13">
        <f>IFERROR(VLOOKUP($B6,'VV10'!$B:$E,4,0),0)</f>
        <v>0</v>
      </c>
      <c r="N6" s="13">
        <f>IFERROR(VLOOKUP($B6,'VV11'!$B:$E,4,0),0)</f>
        <v>1</v>
      </c>
      <c r="O6" s="13">
        <f>IFERROR(VLOOKUP($B6,'VV12'!$B:$E,4,0),0)</f>
        <v>0</v>
      </c>
      <c r="P6" s="13">
        <f>IFERROR(VLOOKUP($B6,'VV13'!$B:$E,4,0),0)</f>
        <v>1</v>
      </c>
      <c r="Q6" s="13">
        <f>IFERROR(VLOOKUP($B6,'VV14'!$B:$E,4,0),0)</f>
        <v>1</v>
      </c>
      <c r="R6" s="13">
        <f t="shared" si="0"/>
        <v>10</v>
      </c>
      <c r="S6" s="16">
        <v>701.68067226890798</v>
      </c>
      <c r="T6" s="16">
        <v>126.05042016806701</v>
      </c>
      <c r="U6" s="13">
        <f t="shared" si="1"/>
        <v>827.73109243697502</v>
      </c>
      <c r="V6" s="13">
        <f t="shared" si="2"/>
        <v>7016.8067226890798</v>
      </c>
      <c r="W6" s="13">
        <f t="shared" si="3"/>
        <v>1260.5042016806701</v>
      </c>
      <c r="X6" s="13">
        <f t="shared" si="4"/>
        <v>8277.3109243697509</v>
      </c>
      <c r="Z6" s="1">
        <f t="shared" si="5"/>
        <v>827.73109243697502</v>
      </c>
      <c r="AA6" s="1">
        <f t="shared" si="6"/>
        <v>827.73109243697502</v>
      </c>
      <c r="AB6" s="1">
        <f t="shared" si="7"/>
        <v>827.73109243697502</v>
      </c>
      <c r="AC6" s="1">
        <f t="shared" si="8"/>
        <v>827.73109243697502</v>
      </c>
      <c r="AD6" s="1">
        <f t="shared" si="9"/>
        <v>827.73109243697502</v>
      </c>
      <c r="AE6" s="1">
        <f t="shared" si="10"/>
        <v>827.73109243697502</v>
      </c>
      <c r="AF6" s="1">
        <f t="shared" si="11"/>
        <v>0</v>
      </c>
      <c r="AG6" s="1">
        <f t="shared" si="12"/>
        <v>827.73109243697502</v>
      </c>
      <c r="AH6" s="1">
        <f t="shared" si="13"/>
        <v>0</v>
      </c>
      <c r="AI6" s="1">
        <f t="shared" si="14"/>
        <v>827.73109243697502</v>
      </c>
      <c r="AJ6" s="1">
        <f t="shared" si="15"/>
        <v>0</v>
      </c>
      <c r="AK6" s="1">
        <f t="shared" si="16"/>
        <v>827.73109243697502</v>
      </c>
      <c r="AL6" s="1">
        <f t="shared" si="17"/>
        <v>827.73109243697502</v>
      </c>
    </row>
    <row r="7" spans="2:38" ht="45" x14ac:dyDescent="0.25">
      <c r="B7" s="11" t="s">
        <v>29</v>
      </c>
      <c r="C7" s="11" t="s">
        <v>25</v>
      </c>
      <c r="D7" s="17" t="s">
        <v>30</v>
      </c>
      <c r="E7" s="13">
        <f>IFERROR(VLOOKUP($B7,'VV1'!$B:$E,4,0),0)</f>
        <v>2</v>
      </c>
      <c r="F7" s="13">
        <f>IFERROR(VLOOKUP($B7,'VV2'!$B:$E,4,0),0)</f>
        <v>2</v>
      </c>
      <c r="G7" s="13">
        <f>IFERROR(VLOOKUP($B7,'VV3'!$B:$E,4,0),0)</f>
        <v>2</v>
      </c>
      <c r="H7" s="13">
        <f>IFERROR(VLOOKUP($B7,'VV4'!$B:$E,4,0),0)</f>
        <v>2</v>
      </c>
      <c r="I7" s="13">
        <f>IFERROR(VLOOKUP($B7,'VV5'!$B:$E,4,0),0)</f>
        <v>1</v>
      </c>
      <c r="J7" s="13">
        <f>IFERROR(VLOOKUP($B7,'VV6'!$B:$E,4,0),0)</f>
        <v>1</v>
      </c>
      <c r="K7" s="13">
        <f>IFERROR(VLOOKUP($B7,VV7_8!$B:$E,4,0),0)</f>
        <v>0</v>
      </c>
      <c r="L7" s="13">
        <f>IFERROR(VLOOKUP($B7,'VV9'!$B:$E,4,0),0)</f>
        <v>0</v>
      </c>
      <c r="M7" s="13">
        <f>IFERROR(VLOOKUP($B7,'VV10'!$B:$E,4,0),0)</f>
        <v>0</v>
      </c>
      <c r="N7" s="13">
        <f>IFERROR(VLOOKUP($B7,'VV11'!$B:$E,4,0),0)</f>
        <v>0</v>
      </c>
      <c r="O7" s="13">
        <f>IFERROR(VLOOKUP($B7,'VV12'!$B:$E,4,0),0)</f>
        <v>0</v>
      </c>
      <c r="P7" s="13">
        <f>IFERROR(VLOOKUP($B7,'VV13'!$B:$E,4,0),0)</f>
        <v>0</v>
      </c>
      <c r="Q7" s="13">
        <f>IFERROR(VLOOKUP($B7,'VV14'!$B:$E,4,0),0)</f>
        <v>0</v>
      </c>
      <c r="R7" s="13">
        <f t="shared" si="0"/>
        <v>10</v>
      </c>
      <c r="S7" s="16">
        <v>924.36974789915996</v>
      </c>
      <c r="T7" s="16">
        <v>100.84033613445401</v>
      </c>
      <c r="U7" s="13">
        <f t="shared" si="1"/>
        <v>1025.2100840336141</v>
      </c>
      <c r="V7" s="13">
        <f t="shared" si="2"/>
        <v>9243.6974789916003</v>
      </c>
      <c r="W7" s="13">
        <f t="shared" si="3"/>
        <v>1008.40336134454</v>
      </c>
      <c r="X7" s="13">
        <f t="shared" si="4"/>
        <v>10252.100840336141</v>
      </c>
      <c r="Z7" s="1">
        <f t="shared" si="5"/>
        <v>2050.4201680672281</v>
      </c>
      <c r="AA7" s="1">
        <f t="shared" si="6"/>
        <v>2050.4201680672281</v>
      </c>
      <c r="AB7" s="1">
        <f t="shared" si="7"/>
        <v>2050.4201680672281</v>
      </c>
      <c r="AC7" s="1">
        <f t="shared" si="8"/>
        <v>2050.4201680672281</v>
      </c>
      <c r="AD7" s="1">
        <f t="shared" si="9"/>
        <v>1025.2100840336141</v>
      </c>
      <c r="AE7" s="1">
        <f t="shared" si="10"/>
        <v>1025.2100840336141</v>
      </c>
      <c r="AF7" s="1">
        <f t="shared" si="11"/>
        <v>0</v>
      </c>
      <c r="AG7" s="1">
        <f t="shared" si="12"/>
        <v>0</v>
      </c>
      <c r="AH7" s="1">
        <f t="shared" si="13"/>
        <v>0</v>
      </c>
      <c r="AI7" s="1">
        <f t="shared" si="14"/>
        <v>0</v>
      </c>
      <c r="AJ7" s="1">
        <f t="shared" si="15"/>
        <v>0</v>
      </c>
      <c r="AK7" s="1">
        <f t="shared" si="16"/>
        <v>0</v>
      </c>
      <c r="AL7" s="1">
        <f t="shared" si="17"/>
        <v>0</v>
      </c>
    </row>
    <row r="8" spans="2:38" ht="45" x14ac:dyDescent="0.25">
      <c r="B8" s="11" t="s">
        <v>31</v>
      </c>
      <c r="C8" s="11" t="s">
        <v>25</v>
      </c>
      <c r="D8" s="17" t="s">
        <v>32</v>
      </c>
      <c r="E8" s="13">
        <f>IFERROR(VLOOKUP($B8,'VV1'!$B:$E,4,0),0)</f>
        <v>0</v>
      </c>
      <c r="F8" s="13">
        <f>IFERROR(VLOOKUP($B8,'VV2'!$B:$E,4,0),0)</f>
        <v>0</v>
      </c>
      <c r="G8" s="13">
        <f>IFERROR(VLOOKUP($B8,'VV3'!$B:$E,4,0),0)</f>
        <v>0</v>
      </c>
      <c r="H8" s="13">
        <f>IFERROR(VLOOKUP($B8,'VV4'!$B:$E,4,0),0)</f>
        <v>0</v>
      </c>
      <c r="I8" s="13">
        <f>IFERROR(VLOOKUP($B8,'VV5'!$B:$E,4,0),0)</f>
        <v>0</v>
      </c>
      <c r="J8" s="13">
        <f>IFERROR(VLOOKUP($B8,'VV6'!$B:$E,4,0),0)</f>
        <v>0</v>
      </c>
      <c r="K8" s="13">
        <f>IFERROR(VLOOKUP($B8,VV7_8!$B:$E,4,0),0)</f>
        <v>0</v>
      </c>
      <c r="L8" s="13">
        <f>IFERROR(VLOOKUP($B8,'VV9'!$B:$E,4,0),0)</f>
        <v>0</v>
      </c>
      <c r="M8" s="13">
        <f>IFERROR(VLOOKUP($B8,'VV10'!$B:$E,4,0),0)</f>
        <v>0</v>
      </c>
      <c r="N8" s="13">
        <f>IFERROR(VLOOKUP($B8,'VV11'!$B:$E,4,0),0)</f>
        <v>0</v>
      </c>
      <c r="O8" s="13">
        <f>IFERROR(VLOOKUP($B8,'VV12'!$B:$E,4,0),0)</f>
        <v>1</v>
      </c>
      <c r="P8" s="13">
        <f>IFERROR(VLOOKUP($B8,'VV13'!$B:$E,4,0),0)</f>
        <v>0</v>
      </c>
      <c r="Q8" s="13">
        <f>IFERROR(VLOOKUP($B8,'VV14'!$B:$E,4,0),0)</f>
        <v>1</v>
      </c>
      <c r="R8" s="13">
        <f t="shared" si="0"/>
        <v>2</v>
      </c>
      <c r="S8" s="16">
        <v>739.49579831932795</v>
      </c>
      <c r="T8" s="16">
        <v>71.428571428571402</v>
      </c>
      <c r="U8" s="13">
        <f t="shared" si="1"/>
        <v>810.92436974789939</v>
      </c>
      <c r="V8" s="13">
        <f t="shared" si="2"/>
        <v>1478.9915966386559</v>
      </c>
      <c r="W8" s="13">
        <f t="shared" si="3"/>
        <v>142.8571428571428</v>
      </c>
      <c r="X8" s="13">
        <f t="shared" si="4"/>
        <v>1621.8487394957988</v>
      </c>
      <c r="Z8" s="1">
        <f t="shared" si="5"/>
        <v>0</v>
      </c>
      <c r="AA8" s="1">
        <f t="shared" si="6"/>
        <v>0</v>
      </c>
      <c r="AB8" s="1">
        <f t="shared" si="7"/>
        <v>0</v>
      </c>
      <c r="AC8" s="1">
        <f t="shared" si="8"/>
        <v>0</v>
      </c>
      <c r="AD8" s="1">
        <f t="shared" si="9"/>
        <v>0</v>
      </c>
      <c r="AE8" s="1">
        <f t="shared" si="10"/>
        <v>0</v>
      </c>
      <c r="AF8" s="1">
        <f t="shared" si="11"/>
        <v>0</v>
      </c>
      <c r="AG8" s="1">
        <f t="shared" si="12"/>
        <v>0</v>
      </c>
      <c r="AH8" s="1">
        <f t="shared" si="13"/>
        <v>0</v>
      </c>
      <c r="AI8" s="1">
        <f t="shared" si="14"/>
        <v>0</v>
      </c>
      <c r="AJ8" s="1">
        <f t="shared" si="15"/>
        <v>810.92436974789939</v>
      </c>
      <c r="AK8" s="1">
        <f t="shared" si="16"/>
        <v>0</v>
      </c>
      <c r="AL8" s="1">
        <f t="shared" si="17"/>
        <v>810.92436974789939</v>
      </c>
    </row>
    <row r="9" spans="2:38" ht="45" x14ac:dyDescent="0.25">
      <c r="B9" s="11" t="s">
        <v>33</v>
      </c>
      <c r="C9" s="11" t="s">
        <v>25</v>
      </c>
      <c r="D9" s="17" t="s">
        <v>34</v>
      </c>
      <c r="E9" s="13">
        <f>IFERROR(VLOOKUP($B9,'VV1'!$B:$E,4,0),0)</f>
        <v>0</v>
      </c>
      <c r="F9" s="13">
        <f>IFERROR(VLOOKUP($B9,'VV2'!$B:$E,4,0),0)</f>
        <v>0</v>
      </c>
      <c r="G9" s="13">
        <f>IFERROR(VLOOKUP($B9,'VV3'!$B:$E,4,0),0)</f>
        <v>0</v>
      </c>
      <c r="H9" s="13">
        <f>IFERROR(VLOOKUP($B9,'VV4'!$B:$E,4,0),0)</f>
        <v>0</v>
      </c>
      <c r="I9" s="13">
        <f>IFERROR(VLOOKUP($B9,'VV5'!$B:$E,4,0),0)</f>
        <v>0</v>
      </c>
      <c r="J9" s="13">
        <f>IFERROR(VLOOKUP($B9,'VV6'!$B:$E,4,0),0)</f>
        <v>0</v>
      </c>
      <c r="K9" s="13">
        <f>IFERROR(VLOOKUP($B9,VV7_8!$B:$E,4,0),0)</f>
        <v>0</v>
      </c>
      <c r="L9" s="13">
        <f>IFERROR(VLOOKUP($B9,'VV9'!$B:$E,4,0),0)</f>
        <v>0</v>
      </c>
      <c r="M9" s="13">
        <f>IFERROR(VLOOKUP($B9,'VV10'!$B:$E,4,0),0)</f>
        <v>0</v>
      </c>
      <c r="N9" s="13">
        <f>IFERROR(VLOOKUP($B9,'VV11'!$B:$E,4,0),0)</f>
        <v>0</v>
      </c>
      <c r="O9" s="13">
        <f>IFERROR(VLOOKUP($B9,'VV12'!$B:$E,4,0),0)</f>
        <v>0</v>
      </c>
      <c r="P9" s="13">
        <f>IFERROR(VLOOKUP($B9,'VV13'!$B:$E,4,0),0)</f>
        <v>0</v>
      </c>
      <c r="Q9" s="13">
        <f>IFERROR(VLOOKUP($B9,'VV14'!$B:$E,4,0),0)</f>
        <v>0</v>
      </c>
      <c r="R9" s="13">
        <f t="shared" si="0"/>
        <v>0</v>
      </c>
      <c r="S9" s="16">
        <v>680.67226890756297</v>
      </c>
      <c r="T9" s="16">
        <v>71.428571428571402</v>
      </c>
      <c r="U9" s="13">
        <f t="shared" si="1"/>
        <v>752.10084033613441</v>
      </c>
      <c r="V9" s="13">
        <f t="shared" si="2"/>
        <v>0</v>
      </c>
      <c r="W9" s="13">
        <f t="shared" si="3"/>
        <v>0</v>
      </c>
      <c r="X9" s="13">
        <f t="shared" si="4"/>
        <v>0</v>
      </c>
      <c r="Z9" s="1">
        <f t="shared" si="5"/>
        <v>0</v>
      </c>
      <c r="AA9" s="1">
        <f t="shared" si="6"/>
        <v>0</v>
      </c>
      <c r="AB9" s="1">
        <f t="shared" si="7"/>
        <v>0</v>
      </c>
      <c r="AC9" s="1">
        <f t="shared" si="8"/>
        <v>0</v>
      </c>
      <c r="AD9" s="1">
        <f t="shared" si="9"/>
        <v>0</v>
      </c>
      <c r="AE9" s="1">
        <f t="shared" si="10"/>
        <v>0</v>
      </c>
      <c r="AF9" s="1">
        <f t="shared" si="11"/>
        <v>0</v>
      </c>
      <c r="AG9" s="1">
        <f t="shared" si="12"/>
        <v>0</v>
      </c>
      <c r="AH9" s="1">
        <f t="shared" si="13"/>
        <v>0</v>
      </c>
      <c r="AI9" s="1">
        <f t="shared" si="14"/>
        <v>0</v>
      </c>
      <c r="AJ9" s="1">
        <f t="shared" si="15"/>
        <v>0</v>
      </c>
      <c r="AK9" s="1">
        <f t="shared" si="16"/>
        <v>0</v>
      </c>
      <c r="AL9" s="1">
        <f t="shared" si="17"/>
        <v>0</v>
      </c>
    </row>
    <row r="10" spans="2:38" ht="45" x14ac:dyDescent="0.25">
      <c r="B10" s="11" t="s">
        <v>35</v>
      </c>
      <c r="C10" s="11" t="s">
        <v>25</v>
      </c>
      <c r="D10" s="17" t="s">
        <v>36</v>
      </c>
      <c r="E10" s="13">
        <f>IFERROR(VLOOKUP($B10,'VV1'!$B:$E,4,0),0)</f>
        <v>0</v>
      </c>
      <c r="F10" s="13">
        <f>IFERROR(VLOOKUP($B10,'VV2'!$B:$E,4,0),0)</f>
        <v>0</v>
      </c>
      <c r="G10" s="13">
        <f>IFERROR(VLOOKUP($B10,'VV3'!$B:$E,4,0),0)</f>
        <v>0</v>
      </c>
      <c r="H10" s="13">
        <f>IFERROR(VLOOKUP($B10,'VV4'!$B:$E,4,0),0)</f>
        <v>0</v>
      </c>
      <c r="I10" s="13">
        <f>IFERROR(VLOOKUP($B10,'VV5'!$B:$E,4,0),0)</f>
        <v>0</v>
      </c>
      <c r="J10" s="13">
        <f>IFERROR(VLOOKUP($B10,'VV6'!$B:$E,4,0),0)</f>
        <v>0</v>
      </c>
      <c r="K10" s="13">
        <f>IFERROR(VLOOKUP($B10,VV7_8!$B:$E,4,0),0)</f>
        <v>0</v>
      </c>
      <c r="L10" s="13">
        <f>IFERROR(VLOOKUP($B10,'VV9'!$B:$E,4,0),0)</f>
        <v>0</v>
      </c>
      <c r="M10" s="13">
        <f>IFERROR(VLOOKUP($B10,'VV10'!$B:$E,4,0),0)</f>
        <v>0</v>
      </c>
      <c r="N10" s="13">
        <f>IFERROR(VLOOKUP($B10,'VV11'!$B:$E,4,0),0)</f>
        <v>1</v>
      </c>
      <c r="O10" s="13">
        <f>IFERROR(VLOOKUP($B10,'VV12'!$B:$E,4,0),0)</f>
        <v>0</v>
      </c>
      <c r="P10" s="13">
        <f>IFERROR(VLOOKUP($B10,'VV13'!$B:$E,4,0),0)</f>
        <v>1</v>
      </c>
      <c r="Q10" s="13">
        <f>IFERROR(VLOOKUP($B10,'VV14'!$B:$E,4,0),0)</f>
        <v>1</v>
      </c>
      <c r="R10" s="13">
        <f t="shared" si="0"/>
        <v>3</v>
      </c>
      <c r="S10" s="16">
        <v>571.42857142857099</v>
      </c>
      <c r="T10" s="16">
        <v>71.428571428571402</v>
      </c>
      <c r="U10" s="13">
        <f t="shared" si="1"/>
        <v>642.85714285714243</v>
      </c>
      <c r="V10" s="13">
        <f t="shared" si="2"/>
        <v>1714.2857142857129</v>
      </c>
      <c r="W10" s="13">
        <f t="shared" si="3"/>
        <v>214.28571428571422</v>
      </c>
      <c r="X10" s="13">
        <f t="shared" si="4"/>
        <v>1928.5714285714273</v>
      </c>
      <c r="Z10" s="1">
        <f t="shared" si="5"/>
        <v>0</v>
      </c>
      <c r="AA10" s="1">
        <f t="shared" si="6"/>
        <v>0</v>
      </c>
      <c r="AB10" s="1">
        <f t="shared" si="7"/>
        <v>0</v>
      </c>
      <c r="AC10" s="1">
        <f t="shared" si="8"/>
        <v>0</v>
      </c>
      <c r="AD10" s="1">
        <f t="shared" si="9"/>
        <v>0</v>
      </c>
      <c r="AE10" s="1">
        <f t="shared" si="10"/>
        <v>0</v>
      </c>
      <c r="AF10" s="1">
        <f t="shared" si="11"/>
        <v>0</v>
      </c>
      <c r="AG10" s="1">
        <f t="shared" si="12"/>
        <v>0</v>
      </c>
      <c r="AH10" s="1">
        <f t="shared" si="13"/>
        <v>0</v>
      </c>
      <c r="AI10" s="1">
        <f t="shared" si="14"/>
        <v>642.85714285714243</v>
      </c>
      <c r="AJ10" s="1">
        <f t="shared" si="15"/>
        <v>0</v>
      </c>
      <c r="AK10" s="1">
        <f t="shared" si="16"/>
        <v>642.85714285714243</v>
      </c>
      <c r="AL10" s="1">
        <f t="shared" si="17"/>
        <v>642.85714285714243</v>
      </c>
    </row>
    <row r="11" spans="2:38" ht="105" x14ac:dyDescent="0.25">
      <c r="B11" s="11" t="s">
        <v>37</v>
      </c>
      <c r="C11" s="11" t="s">
        <v>25</v>
      </c>
      <c r="D11" s="15" t="s">
        <v>38</v>
      </c>
      <c r="E11" s="13">
        <f>IFERROR(VLOOKUP($B11,'VV1'!$B:$E,4,0),0)</f>
        <v>1</v>
      </c>
      <c r="F11" s="13">
        <f>IFERROR(VLOOKUP($B11,'VV2'!$B:$E,4,0),0)</f>
        <v>1</v>
      </c>
      <c r="G11" s="13">
        <f>IFERROR(VLOOKUP($B11,'VV3'!$B:$E,4,0),0)</f>
        <v>1</v>
      </c>
      <c r="H11" s="13">
        <f>IFERROR(VLOOKUP($B11,'VV4'!$B:$E,4,0),0)</f>
        <v>1</v>
      </c>
      <c r="I11" s="13">
        <f>IFERROR(VLOOKUP($B11,'VV5'!$B:$E,4,0),0)</f>
        <v>1</v>
      </c>
      <c r="J11" s="13">
        <f>IFERROR(VLOOKUP($B11,'VV6'!$B:$E,4,0),0)</f>
        <v>1</v>
      </c>
      <c r="K11" s="13">
        <f>IFERROR(VLOOKUP($B11,VV7_8!$B:$E,4,0),0)</f>
        <v>1</v>
      </c>
      <c r="L11" s="13">
        <f>IFERROR(VLOOKUP($B11,'VV9'!$B:$E,4,0),0)</f>
        <v>1</v>
      </c>
      <c r="M11" s="13">
        <f>IFERROR(VLOOKUP($B11,'VV10'!$B:$E,4,0),0)</f>
        <v>1</v>
      </c>
      <c r="N11" s="13">
        <f>IFERROR(VLOOKUP($B11,'VV11'!$B:$E,4,0),0)</f>
        <v>1</v>
      </c>
      <c r="O11" s="13">
        <f>IFERROR(VLOOKUP($B11,'VV12'!$B:$E,4,0),0)</f>
        <v>1</v>
      </c>
      <c r="P11" s="13">
        <f>IFERROR(VLOOKUP($B11,'VV13'!$B:$E,4,0),0)</f>
        <v>1</v>
      </c>
      <c r="Q11" s="13">
        <f>IFERROR(VLOOKUP($B11,'VV14'!$B:$E,4,0),0)</f>
        <v>2</v>
      </c>
      <c r="R11" s="13">
        <f t="shared" si="0"/>
        <v>14</v>
      </c>
      <c r="S11" s="16">
        <v>315.12605042016799</v>
      </c>
      <c r="T11" s="16">
        <v>521.00840336134502</v>
      </c>
      <c r="U11" s="13">
        <f t="shared" si="1"/>
        <v>836.134453781513</v>
      </c>
      <c r="V11" s="13">
        <f t="shared" si="2"/>
        <v>4411.7647058823513</v>
      </c>
      <c r="W11" s="13">
        <f t="shared" si="3"/>
        <v>7294.1176470588307</v>
      </c>
      <c r="X11" s="13">
        <f t="shared" si="4"/>
        <v>11705.882352941182</v>
      </c>
      <c r="Z11" s="1">
        <f t="shared" si="5"/>
        <v>836.134453781513</v>
      </c>
      <c r="AA11" s="1">
        <f t="shared" si="6"/>
        <v>836.134453781513</v>
      </c>
      <c r="AB11" s="1">
        <f t="shared" si="7"/>
        <v>836.134453781513</v>
      </c>
      <c r="AC11" s="1">
        <f t="shared" si="8"/>
        <v>836.134453781513</v>
      </c>
      <c r="AD11" s="1">
        <f t="shared" si="9"/>
        <v>836.134453781513</v>
      </c>
      <c r="AE11" s="1">
        <f t="shared" si="10"/>
        <v>836.134453781513</v>
      </c>
      <c r="AF11" s="1">
        <f t="shared" si="11"/>
        <v>836.134453781513</v>
      </c>
      <c r="AG11" s="1">
        <f t="shared" si="12"/>
        <v>836.134453781513</v>
      </c>
      <c r="AH11" s="1">
        <f t="shared" si="13"/>
        <v>836.134453781513</v>
      </c>
      <c r="AI11" s="1">
        <f t="shared" si="14"/>
        <v>836.134453781513</v>
      </c>
      <c r="AJ11" s="1">
        <f t="shared" si="15"/>
        <v>836.134453781513</v>
      </c>
      <c r="AK11" s="1">
        <f t="shared" si="16"/>
        <v>836.134453781513</v>
      </c>
      <c r="AL11" s="1">
        <f t="shared" si="17"/>
        <v>1672.268907563026</v>
      </c>
    </row>
    <row r="12" spans="2:38" ht="105" x14ac:dyDescent="0.25">
      <c r="B12" s="11" t="s">
        <v>39</v>
      </c>
      <c r="C12" s="11" t="s">
        <v>25</v>
      </c>
      <c r="D12" s="15" t="s">
        <v>40</v>
      </c>
      <c r="E12" s="13">
        <f>IFERROR(VLOOKUP($B12,'VV1'!$B:$E,4,0),0)</f>
        <v>1</v>
      </c>
      <c r="F12" s="13">
        <f>IFERROR(VLOOKUP($B12,'VV2'!$B:$E,4,0),0)</f>
        <v>1</v>
      </c>
      <c r="G12" s="13">
        <f>IFERROR(VLOOKUP($B12,'VV3'!$B:$E,4,0),0)</f>
        <v>2</v>
      </c>
      <c r="H12" s="13">
        <f>IFERROR(VLOOKUP($B12,'VV4'!$B:$E,4,0),0)</f>
        <v>1</v>
      </c>
      <c r="I12" s="13">
        <f>IFERROR(VLOOKUP($B12,'VV5'!$B:$E,4,0),0)</f>
        <v>1</v>
      </c>
      <c r="J12" s="13">
        <f>IFERROR(VLOOKUP($B12,'VV6'!$B:$E,4,0),0)</f>
        <v>1</v>
      </c>
      <c r="K12" s="13">
        <f>IFERROR(VLOOKUP($B12,VV7_8!$B:$E,4,0),0)</f>
        <v>1</v>
      </c>
      <c r="L12" s="13">
        <f>IFERROR(VLOOKUP($B12,'VV9'!$B:$E,4,0),0)</f>
        <v>1</v>
      </c>
      <c r="M12" s="13">
        <f>IFERROR(VLOOKUP($B12,'VV10'!$B:$E,4,0),0)</f>
        <v>1</v>
      </c>
      <c r="N12" s="13">
        <f>IFERROR(VLOOKUP($B12,'VV11'!$B:$E,4,0),0)</f>
        <v>1</v>
      </c>
      <c r="O12" s="13">
        <f>IFERROR(VLOOKUP($B12,'VV12'!$B:$E,4,0),0)</f>
        <v>1</v>
      </c>
      <c r="P12" s="13">
        <f>IFERROR(VLOOKUP($B12,'VV13'!$B:$E,4,0),0)</f>
        <v>1</v>
      </c>
      <c r="Q12" s="13">
        <f>IFERROR(VLOOKUP($B12,'VV14'!$B:$E,4,0),0)</f>
        <v>2</v>
      </c>
      <c r="R12" s="13">
        <f t="shared" si="0"/>
        <v>15</v>
      </c>
      <c r="S12" s="16">
        <v>336.134453781513</v>
      </c>
      <c r="T12" s="16">
        <v>0</v>
      </c>
      <c r="U12" s="13">
        <f t="shared" si="1"/>
        <v>336.134453781513</v>
      </c>
      <c r="V12" s="13">
        <f t="shared" si="2"/>
        <v>5042.016806722695</v>
      </c>
      <c r="W12" s="13">
        <f t="shared" si="3"/>
        <v>0</v>
      </c>
      <c r="X12" s="13">
        <f t="shared" si="4"/>
        <v>5042.016806722695</v>
      </c>
      <c r="Z12" s="1">
        <f t="shared" si="5"/>
        <v>336.134453781513</v>
      </c>
      <c r="AA12" s="1">
        <f t="shared" si="6"/>
        <v>336.134453781513</v>
      </c>
      <c r="AB12" s="1">
        <f t="shared" si="7"/>
        <v>672.268907563026</v>
      </c>
      <c r="AC12" s="1">
        <f t="shared" si="8"/>
        <v>336.134453781513</v>
      </c>
      <c r="AD12" s="1">
        <f t="shared" si="9"/>
        <v>336.134453781513</v>
      </c>
      <c r="AE12" s="1">
        <f t="shared" si="10"/>
        <v>336.134453781513</v>
      </c>
      <c r="AF12" s="1">
        <f t="shared" si="11"/>
        <v>336.134453781513</v>
      </c>
      <c r="AG12" s="1">
        <f t="shared" si="12"/>
        <v>336.134453781513</v>
      </c>
      <c r="AH12" s="1">
        <f t="shared" si="13"/>
        <v>336.134453781513</v>
      </c>
      <c r="AI12" s="1">
        <f t="shared" si="14"/>
        <v>336.134453781513</v>
      </c>
      <c r="AJ12" s="1">
        <f t="shared" si="15"/>
        <v>336.134453781513</v>
      </c>
      <c r="AK12" s="1">
        <f t="shared" si="16"/>
        <v>336.134453781513</v>
      </c>
      <c r="AL12" s="1">
        <f t="shared" si="17"/>
        <v>672.268907563026</v>
      </c>
    </row>
    <row r="13" spans="2:38" ht="45" x14ac:dyDescent="0.25">
      <c r="B13" s="11" t="s">
        <v>41</v>
      </c>
      <c r="C13" s="11" t="s">
        <v>25</v>
      </c>
      <c r="D13" s="15" t="s">
        <v>42</v>
      </c>
      <c r="E13" s="13">
        <f>IFERROR(VLOOKUP($B13,'VV1'!$B:$E,4,0),0)</f>
        <v>1</v>
      </c>
      <c r="F13" s="13">
        <f>IFERROR(VLOOKUP($B13,'VV2'!$B:$E,4,0),0)</f>
        <v>1</v>
      </c>
      <c r="G13" s="13">
        <f>IFERROR(VLOOKUP($B13,'VV3'!$B:$E,4,0),0)</f>
        <v>1</v>
      </c>
      <c r="H13" s="13">
        <f>IFERROR(VLOOKUP($B13,'VV4'!$B:$E,4,0),0)</f>
        <v>1</v>
      </c>
      <c r="I13" s="13">
        <f>IFERROR(VLOOKUP($B13,'VV5'!$B:$E,4,0),0)</f>
        <v>1</v>
      </c>
      <c r="J13" s="13">
        <f>IFERROR(VLOOKUP($B13,'VV6'!$B:$E,4,0),0)</f>
        <v>1</v>
      </c>
      <c r="K13" s="13">
        <f>IFERROR(VLOOKUP($B13,VV7_8!$B:$E,4,0),0)</f>
        <v>0</v>
      </c>
      <c r="L13" s="13">
        <f>IFERROR(VLOOKUP($B13,'VV9'!$B:$E,4,0),0)</f>
        <v>1</v>
      </c>
      <c r="M13" s="13">
        <f>IFERROR(VLOOKUP($B13,'VV10'!$B:$E,4,0),0)</f>
        <v>0</v>
      </c>
      <c r="N13" s="13">
        <f>IFERROR(VLOOKUP($B13,'VV11'!$B:$E,4,0),0)</f>
        <v>1</v>
      </c>
      <c r="O13" s="13">
        <f>IFERROR(VLOOKUP($B13,'VV12'!$B:$E,4,0),0)</f>
        <v>0</v>
      </c>
      <c r="P13" s="13">
        <f>IFERROR(VLOOKUP($B13,'VV13'!$B:$E,4,0),0)</f>
        <v>1</v>
      </c>
      <c r="Q13" s="13">
        <f>IFERROR(VLOOKUP($B13,'VV14'!$B:$E,4,0),0)</f>
        <v>1</v>
      </c>
      <c r="R13" s="13">
        <f t="shared" si="0"/>
        <v>10</v>
      </c>
      <c r="S13" s="16">
        <v>1613.44537815126</v>
      </c>
      <c r="T13" s="16">
        <v>151.26050420168099</v>
      </c>
      <c r="U13" s="13">
        <f t="shared" si="1"/>
        <v>1764.705882352941</v>
      </c>
      <c r="V13" s="13">
        <f t="shared" si="2"/>
        <v>16134.4537815126</v>
      </c>
      <c r="W13" s="13">
        <f t="shared" si="3"/>
        <v>1512.6050420168099</v>
      </c>
      <c r="X13" s="13">
        <f t="shared" si="4"/>
        <v>17647.058823529409</v>
      </c>
      <c r="Z13" s="1">
        <f t="shared" si="5"/>
        <v>1764.705882352941</v>
      </c>
      <c r="AA13" s="1">
        <f t="shared" si="6"/>
        <v>1764.705882352941</v>
      </c>
      <c r="AB13" s="1">
        <f t="shared" si="7"/>
        <v>1764.705882352941</v>
      </c>
      <c r="AC13" s="1">
        <f t="shared" si="8"/>
        <v>1764.705882352941</v>
      </c>
      <c r="AD13" s="1">
        <f t="shared" si="9"/>
        <v>1764.705882352941</v>
      </c>
      <c r="AE13" s="1">
        <f t="shared" si="10"/>
        <v>1764.705882352941</v>
      </c>
      <c r="AF13" s="1">
        <f t="shared" si="11"/>
        <v>0</v>
      </c>
      <c r="AG13" s="1">
        <f t="shared" si="12"/>
        <v>1764.705882352941</v>
      </c>
      <c r="AH13" s="1">
        <f t="shared" si="13"/>
        <v>0</v>
      </c>
      <c r="AI13" s="1">
        <f t="shared" si="14"/>
        <v>1764.705882352941</v>
      </c>
      <c r="AJ13" s="1">
        <f t="shared" si="15"/>
        <v>0</v>
      </c>
      <c r="AK13" s="1">
        <f t="shared" si="16"/>
        <v>1764.705882352941</v>
      </c>
      <c r="AL13" s="1">
        <f t="shared" si="17"/>
        <v>1764.705882352941</v>
      </c>
    </row>
    <row r="14" spans="2:38" ht="45" x14ac:dyDescent="0.25">
      <c r="B14" s="11" t="s">
        <v>43</v>
      </c>
      <c r="C14" s="11" t="s">
        <v>25</v>
      </c>
      <c r="D14" s="15" t="s">
        <v>44</v>
      </c>
      <c r="E14" s="13">
        <f>IFERROR(VLOOKUP($B14,'VV1'!$B:$E,4,0),0)</f>
        <v>1</v>
      </c>
      <c r="F14" s="13">
        <f>IFERROR(VLOOKUP($B14,'VV2'!$B:$E,4,0),0)</f>
        <v>1</v>
      </c>
      <c r="G14" s="13">
        <f>IFERROR(VLOOKUP($B14,'VV3'!$B:$E,4,0),0)</f>
        <v>1</v>
      </c>
      <c r="H14" s="13">
        <f>IFERROR(VLOOKUP($B14,'VV4'!$B:$E,4,0),0)</f>
        <v>1</v>
      </c>
      <c r="I14" s="13">
        <f>IFERROR(VLOOKUP($B14,'VV5'!$B:$E,4,0),0)</f>
        <v>1</v>
      </c>
      <c r="J14" s="13">
        <f>IFERROR(VLOOKUP($B14,'VV6'!$B:$E,4,0),0)</f>
        <v>1</v>
      </c>
      <c r="K14" s="13">
        <f>IFERROR(VLOOKUP($B14,VV7_8!$B:$E,4,0),0)</f>
        <v>1</v>
      </c>
      <c r="L14" s="13">
        <f>IFERROR(VLOOKUP($B14,'VV9'!$B:$E,4,0),0)</f>
        <v>1</v>
      </c>
      <c r="M14" s="13">
        <f>IFERROR(VLOOKUP($B14,'VV10'!$B:$E,4,0),0)</f>
        <v>0</v>
      </c>
      <c r="N14" s="13">
        <f>IFERROR(VLOOKUP($B14,'VV11'!$B:$E,4,0),0)</f>
        <v>1</v>
      </c>
      <c r="O14" s="13">
        <f>IFERROR(VLOOKUP($B14,'VV12'!$B:$E,4,0),0)</f>
        <v>1</v>
      </c>
      <c r="P14" s="13">
        <f>IFERROR(VLOOKUP($B14,'VV13'!$B:$E,4,0),0)</f>
        <v>1</v>
      </c>
      <c r="Q14" s="13">
        <f>IFERROR(VLOOKUP($B14,'VV14'!$B:$E,4,0),0)</f>
        <v>1</v>
      </c>
      <c r="R14" s="13">
        <f t="shared" si="0"/>
        <v>12</v>
      </c>
      <c r="S14" s="16">
        <v>0</v>
      </c>
      <c r="T14" s="16">
        <v>210.084033613445</v>
      </c>
      <c r="U14" s="13">
        <f t="shared" si="1"/>
        <v>210.084033613445</v>
      </c>
      <c r="V14" s="13">
        <f t="shared" si="2"/>
        <v>0</v>
      </c>
      <c r="W14" s="13">
        <f t="shared" si="3"/>
        <v>2521.0084033613402</v>
      </c>
      <c r="X14" s="13">
        <f t="shared" si="4"/>
        <v>2521.0084033613402</v>
      </c>
      <c r="Z14" s="1">
        <f t="shared" si="5"/>
        <v>210.084033613445</v>
      </c>
      <c r="AA14" s="1">
        <f t="shared" si="6"/>
        <v>210.084033613445</v>
      </c>
      <c r="AB14" s="1">
        <f t="shared" si="7"/>
        <v>210.084033613445</v>
      </c>
      <c r="AC14" s="1">
        <f t="shared" si="8"/>
        <v>210.084033613445</v>
      </c>
      <c r="AD14" s="1">
        <f t="shared" si="9"/>
        <v>210.084033613445</v>
      </c>
      <c r="AE14" s="1">
        <f t="shared" si="10"/>
        <v>210.084033613445</v>
      </c>
      <c r="AF14" s="1">
        <f t="shared" si="11"/>
        <v>210.084033613445</v>
      </c>
      <c r="AG14" s="1">
        <f t="shared" si="12"/>
        <v>210.084033613445</v>
      </c>
      <c r="AH14" s="1">
        <f t="shared" si="13"/>
        <v>0</v>
      </c>
      <c r="AI14" s="1">
        <f t="shared" si="14"/>
        <v>210.084033613445</v>
      </c>
      <c r="AJ14" s="1">
        <f t="shared" si="15"/>
        <v>210.084033613445</v>
      </c>
      <c r="AK14" s="1">
        <f t="shared" si="16"/>
        <v>210.084033613445</v>
      </c>
      <c r="AL14" s="1">
        <f t="shared" si="17"/>
        <v>210.084033613445</v>
      </c>
    </row>
    <row r="15" spans="2:38" ht="60" x14ac:dyDescent="0.25">
      <c r="B15" s="11" t="s">
        <v>45</v>
      </c>
      <c r="C15" s="11" t="s">
        <v>25</v>
      </c>
      <c r="D15" s="15" t="s">
        <v>46</v>
      </c>
      <c r="E15" s="13">
        <f>IFERROR(VLOOKUP($B15,'VV1'!$B:$E,4,0),0)</f>
        <v>1</v>
      </c>
      <c r="F15" s="13">
        <f>IFERROR(VLOOKUP($B15,'VV2'!$B:$E,4,0),0)</f>
        <v>1</v>
      </c>
      <c r="G15" s="13">
        <f>IFERROR(VLOOKUP($B15,'VV3'!$B:$E,4,0),0)</f>
        <v>1</v>
      </c>
      <c r="H15" s="13">
        <f>IFERROR(VLOOKUP($B15,'VV4'!$B:$E,4,0),0)</f>
        <v>1</v>
      </c>
      <c r="I15" s="13">
        <f>IFERROR(VLOOKUP($B15,'VV5'!$B:$E,4,0),0)</f>
        <v>1</v>
      </c>
      <c r="J15" s="13">
        <f>IFERROR(VLOOKUP($B15,'VV6'!$B:$E,4,0),0)</f>
        <v>1</v>
      </c>
      <c r="K15" s="13">
        <f>IFERROR(VLOOKUP($B15,VV7_8!$B:$E,4,0),0)</f>
        <v>0</v>
      </c>
      <c r="L15" s="13">
        <f>IFERROR(VLOOKUP($B15,'VV9'!$B:$E,4,0),0)</f>
        <v>1</v>
      </c>
      <c r="M15" s="13">
        <f>IFERROR(VLOOKUP($B15,'VV10'!$B:$E,4,0),0)</f>
        <v>0</v>
      </c>
      <c r="N15" s="13">
        <f>IFERROR(VLOOKUP($B15,'VV11'!$B:$E,4,0),0)</f>
        <v>1</v>
      </c>
      <c r="O15" s="13">
        <f>IFERROR(VLOOKUP($B15,'VV12'!$B:$E,4,0),0)</f>
        <v>0</v>
      </c>
      <c r="P15" s="13">
        <f>IFERROR(VLOOKUP($B15,'VV13'!$B:$E,4,0),0)</f>
        <v>1</v>
      </c>
      <c r="Q15" s="13">
        <f>IFERROR(VLOOKUP($B15,'VV14'!$B:$E,4,0),0)</f>
        <v>1</v>
      </c>
      <c r="R15" s="13">
        <f t="shared" si="0"/>
        <v>10</v>
      </c>
      <c r="S15" s="16">
        <v>380.67226890756302</v>
      </c>
      <c r="T15" s="16">
        <v>29.411764705882401</v>
      </c>
      <c r="U15" s="13">
        <f t="shared" si="1"/>
        <v>410.0840336134454</v>
      </c>
      <c r="V15" s="13">
        <f t="shared" si="2"/>
        <v>3806.7226890756301</v>
      </c>
      <c r="W15" s="13">
        <f t="shared" si="3"/>
        <v>294.11764705882399</v>
      </c>
      <c r="X15" s="13">
        <f t="shared" si="4"/>
        <v>4100.8403361344535</v>
      </c>
      <c r="Z15" s="1">
        <f t="shared" si="5"/>
        <v>410.0840336134454</v>
      </c>
      <c r="AA15" s="1">
        <f t="shared" si="6"/>
        <v>410.0840336134454</v>
      </c>
      <c r="AB15" s="1">
        <f t="shared" si="7"/>
        <v>410.0840336134454</v>
      </c>
      <c r="AC15" s="1">
        <f t="shared" si="8"/>
        <v>410.0840336134454</v>
      </c>
      <c r="AD15" s="1">
        <f t="shared" si="9"/>
        <v>410.0840336134454</v>
      </c>
      <c r="AE15" s="1">
        <f t="shared" si="10"/>
        <v>410.0840336134454</v>
      </c>
      <c r="AF15" s="1">
        <f t="shared" si="11"/>
        <v>0</v>
      </c>
      <c r="AG15" s="1">
        <f t="shared" si="12"/>
        <v>410.0840336134454</v>
      </c>
      <c r="AH15" s="1">
        <f t="shared" si="13"/>
        <v>0</v>
      </c>
      <c r="AI15" s="1">
        <f t="shared" si="14"/>
        <v>410.0840336134454</v>
      </c>
      <c r="AJ15" s="1">
        <f t="shared" si="15"/>
        <v>0</v>
      </c>
      <c r="AK15" s="1">
        <f t="shared" si="16"/>
        <v>410.0840336134454</v>
      </c>
      <c r="AL15" s="1">
        <f t="shared" si="17"/>
        <v>410.0840336134454</v>
      </c>
    </row>
    <row r="16" spans="2:38" ht="60" x14ac:dyDescent="0.25">
      <c r="B16" s="11" t="s">
        <v>47</v>
      </c>
      <c r="C16" s="11" t="s">
        <v>25</v>
      </c>
      <c r="D16" s="15" t="s">
        <v>48</v>
      </c>
      <c r="E16" s="13">
        <f>IFERROR(VLOOKUP($B16,'VV1'!$B:$E,4,0),0)</f>
        <v>1</v>
      </c>
      <c r="F16" s="13">
        <f>IFERROR(VLOOKUP($B16,'VV2'!$B:$E,4,0),0)</f>
        <v>1</v>
      </c>
      <c r="G16" s="13">
        <f>IFERROR(VLOOKUP($B16,'VV3'!$B:$E,4,0),0)</f>
        <v>1</v>
      </c>
      <c r="H16" s="13">
        <f>IFERROR(VLOOKUP($B16,'VV4'!$B:$E,4,0),0)</f>
        <v>1</v>
      </c>
      <c r="I16" s="13">
        <f>IFERROR(VLOOKUP($B16,'VV5'!$B:$E,4,0),0)</f>
        <v>1</v>
      </c>
      <c r="J16" s="13">
        <f>IFERROR(VLOOKUP($B16,'VV6'!$B:$E,4,0),0)</f>
        <v>1</v>
      </c>
      <c r="K16" s="13">
        <f>IFERROR(VLOOKUP($B16,VV7_8!$B:$E,4,0),0)</f>
        <v>0</v>
      </c>
      <c r="L16" s="13">
        <f>IFERROR(VLOOKUP($B16,'VV9'!$B:$E,4,0),0)</f>
        <v>1</v>
      </c>
      <c r="M16" s="13">
        <f>IFERROR(VLOOKUP($B16,'VV10'!$B:$E,4,0),0)</f>
        <v>0</v>
      </c>
      <c r="N16" s="13">
        <f>IFERROR(VLOOKUP($B16,'VV11'!$B:$E,4,0),0)</f>
        <v>1</v>
      </c>
      <c r="O16" s="13">
        <f>IFERROR(VLOOKUP($B16,'VV12'!$B:$E,4,0),0)</f>
        <v>0</v>
      </c>
      <c r="P16" s="13">
        <f>IFERROR(VLOOKUP($B16,'VV13'!$B:$E,4,0),0)</f>
        <v>1</v>
      </c>
      <c r="Q16" s="13">
        <f>IFERROR(VLOOKUP($B16,'VV14'!$B:$E,4,0),0)</f>
        <v>1</v>
      </c>
      <c r="R16" s="13">
        <f t="shared" si="0"/>
        <v>10</v>
      </c>
      <c r="S16" s="16">
        <v>182.56302521008399</v>
      </c>
      <c r="T16" s="16">
        <v>5.0420168067226898</v>
      </c>
      <c r="U16" s="13">
        <f t="shared" si="1"/>
        <v>187.60504201680669</v>
      </c>
      <c r="V16" s="13">
        <f t="shared" si="2"/>
        <v>1825.6302521008399</v>
      </c>
      <c r="W16" s="13">
        <f t="shared" si="3"/>
        <v>50.420168067226896</v>
      </c>
      <c r="X16" s="13">
        <f t="shared" si="4"/>
        <v>1876.0504201680669</v>
      </c>
      <c r="Z16" s="1">
        <f t="shared" si="5"/>
        <v>187.60504201680669</v>
      </c>
      <c r="AA16" s="1">
        <f t="shared" si="6"/>
        <v>187.60504201680669</v>
      </c>
      <c r="AB16" s="1">
        <f t="shared" si="7"/>
        <v>187.60504201680669</v>
      </c>
      <c r="AC16" s="1">
        <f t="shared" si="8"/>
        <v>187.60504201680669</v>
      </c>
      <c r="AD16" s="1">
        <f t="shared" si="9"/>
        <v>187.60504201680669</v>
      </c>
      <c r="AE16" s="1">
        <f t="shared" si="10"/>
        <v>187.60504201680669</v>
      </c>
      <c r="AF16" s="1">
        <f t="shared" si="11"/>
        <v>0</v>
      </c>
      <c r="AG16" s="1">
        <f t="shared" si="12"/>
        <v>187.60504201680669</v>
      </c>
      <c r="AH16" s="1">
        <f t="shared" si="13"/>
        <v>0</v>
      </c>
      <c r="AI16" s="1">
        <f t="shared" si="14"/>
        <v>187.60504201680669</v>
      </c>
      <c r="AJ16" s="1">
        <f t="shared" si="15"/>
        <v>0</v>
      </c>
      <c r="AK16" s="1">
        <f t="shared" si="16"/>
        <v>187.60504201680669</v>
      </c>
      <c r="AL16" s="1">
        <f t="shared" si="17"/>
        <v>187.60504201680669</v>
      </c>
    </row>
    <row r="17" spans="2:38" ht="75" x14ac:dyDescent="0.25">
      <c r="B17" s="11" t="s">
        <v>49</v>
      </c>
      <c r="C17" s="11" t="s">
        <v>25</v>
      </c>
      <c r="D17" s="15" t="s">
        <v>50</v>
      </c>
      <c r="E17" s="13">
        <f>IFERROR(VLOOKUP($B17,'VV1'!$B:$E,4,0),0)</f>
        <v>1</v>
      </c>
      <c r="F17" s="13">
        <f>IFERROR(VLOOKUP($B17,'VV2'!$B:$E,4,0),0)</f>
        <v>1</v>
      </c>
      <c r="G17" s="13">
        <f>IFERROR(VLOOKUP($B17,'VV3'!$B:$E,4,0),0)</f>
        <v>1</v>
      </c>
      <c r="H17" s="13">
        <f>IFERROR(VLOOKUP($B17,'VV4'!$B:$E,4,0),0)</f>
        <v>1</v>
      </c>
      <c r="I17" s="13">
        <f>IFERROR(VLOOKUP($B17,'VV5'!$B:$E,4,0),0)</f>
        <v>1</v>
      </c>
      <c r="J17" s="13">
        <f>IFERROR(VLOOKUP($B17,'VV6'!$B:$E,4,0),0)</f>
        <v>1</v>
      </c>
      <c r="K17" s="13">
        <f>IFERROR(VLOOKUP($B17,VV7_8!$B:$E,4,0),0)</f>
        <v>1</v>
      </c>
      <c r="L17" s="13">
        <f>IFERROR(VLOOKUP($B17,'VV9'!$B:$E,4,0),0)</f>
        <v>1</v>
      </c>
      <c r="M17" s="13">
        <f>IFERROR(VLOOKUP($B17,'VV10'!$B:$E,4,0),0)</f>
        <v>1</v>
      </c>
      <c r="N17" s="13">
        <f>IFERROR(VLOOKUP($B17,'VV11'!$B:$E,4,0),0)</f>
        <v>1</v>
      </c>
      <c r="O17" s="13">
        <f>IFERROR(VLOOKUP($B17,'VV12'!$B:$E,4,0),0)</f>
        <v>1</v>
      </c>
      <c r="P17" s="13">
        <f>IFERROR(VLOOKUP($B17,'VV13'!$B:$E,4,0),0)</f>
        <v>1</v>
      </c>
      <c r="Q17" s="13">
        <f>IFERROR(VLOOKUP($B17,'VV14'!$B:$E,4,0),0)</f>
        <v>1</v>
      </c>
      <c r="R17" s="13">
        <f t="shared" si="0"/>
        <v>13</v>
      </c>
      <c r="S17" s="16">
        <v>0</v>
      </c>
      <c r="T17" s="16">
        <v>1092.44</v>
      </c>
      <c r="U17" s="13">
        <f t="shared" si="1"/>
        <v>1092.44</v>
      </c>
      <c r="V17" s="13">
        <f t="shared" si="2"/>
        <v>0</v>
      </c>
      <c r="W17" s="13">
        <f t="shared" si="3"/>
        <v>14201.720000000001</v>
      </c>
      <c r="X17" s="13">
        <f t="shared" si="4"/>
        <v>14201.720000000001</v>
      </c>
      <c r="Z17" s="1">
        <f t="shared" si="5"/>
        <v>1092.44</v>
      </c>
      <c r="AA17" s="1">
        <f t="shared" si="6"/>
        <v>1092.44</v>
      </c>
      <c r="AB17" s="1">
        <f t="shared" si="7"/>
        <v>1092.44</v>
      </c>
      <c r="AC17" s="1">
        <f t="shared" si="8"/>
        <v>1092.44</v>
      </c>
      <c r="AD17" s="1">
        <f t="shared" si="9"/>
        <v>1092.44</v>
      </c>
      <c r="AE17" s="1">
        <f t="shared" si="10"/>
        <v>1092.44</v>
      </c>
      <c r="AF17" s="1">
        <f t="shared" si="11"/>
        <v>1092.44</v>
      </c>
      <c r="AG17" s="1">
        <f t="shared" si="12"/>
        <v>1092.44</v>
      </c>
      <c r="AH17" s="1">
        <f t="shared" si="13"/>
        <v>1092.44</v>
      </c>
      <c r="AI17" s="1">
        <f t="shared" si="14"/>
        <v>1092.44</v>
      </c>
      <c r="AJ17" s="1">
        <f t="shared" si="15"/>
        <v>1092.44</v>
      </c>
      <c r="AK17" s="1">
        <f t="shared" si="16"/>
        <v>1092.44</v>
      </c>
      <c r="AL17" s="1">
        <f t="shared" si="17"/>
        <v>1092.44</v>
      </c>
    </row>
    <row r="18" spans="2:38" ht="45" x14ac:dyDescent="0.25">
      <c r="B18" s="11" t="s">
        <v>51</v>
      </c>
      <c r="C18" s="11" t="s">
        <v>25</v>
      </c>
      <c r="D18" s="15" t="s">
        <v>52</v>
      </c>
      <c r="E18" s="13">
        <f>IFERROR(VLOOKUP($B18,'VV1'!$B:$E,4,0),0)</f>
        <v>1</v>
      </c>
      <c r="F18" s="13">
        <f>IFERROR(VLOOKUP($B18,'VV2'!$B:$E,4,0),0)</f>
        <v>1</v>
      </c>
      <c r="G18" s="13">
        <f>IFERROR(VLOOKUP($B18,'VV3'!$B:$E,4,0),0)</f>
        <v>1</v>
      </c>
      <c r="H18" s="13">
        <f>IFERROR(VLOOKUP($B18,'VV4'!$B:$E,4,0),0)</f>
        <v>1</v>
      </c>
      <c r="I18" s="13">
        <f>IFERROR(VLOOKUP($B18,'VV5'!$B:$E,4,0),0)</f>
        <v>1</v>
      </c>
      <c r="J18" s="13">
        <f>IFERROR(VLOOKUP($B18,'VV6'!$B:$E,4,0),0)</f>
        <v>1</v>
      </c>
      <c r="K18" s="13">
        <f>IFERROR(VLOOKUP($B18,VV7_8!$B:$E,4,0),0)</f>
        <v>0</v>
      </c>
      <c r="L18" s="13">
        <f>IFERROR(VLOOKUP($B18,'VV9'!$B:$E,4,0),0)</f>
        <v>1</v>
      </c>
      <c r="M18" s="13">
        <f>IFERROR(VLOOKUP($B18,'VV10'!$B:$E,4,0),0)</f>
        <v>0</v>
      </c>
      <c r="N18" s="13">
        <f>IFERROR(VLOOKUP($B18,'VV11'!$B:$E,4,0),0)</f>
        <v>0</v>
      </c>
      <c r="O18" s="13">
        <f>IFERROR(VLOOKUP($B18,'VV12'!$B:$E,4,0),0)</f>
        <v>0</v>
      </c>
      <c r="P18" s="13">
        <f>IFERROR(VLOOKUP($B18,'VV13'!$B:$E,4,0),0)</f>
        <v>0</v>
      </c>
      <c r="Q18" s="13">
        <f>IFERROR(VLOOKUP($B18,'VV14'!$B:$E,4,0),0)</f>
        <v>0</v>
      </c>
      <c r="R18" s="13">
        <f t="shared" si="0"/>
        <v>7</v>
      </c>
      <c r="S18" s="16">
        <v>0</v>
      </c>
      <c r="T18" s="16">
        <v>1008.40336134454</v>
      </c>
      <c r="U18" s="13">
        <f t="shared" si="1"/>
        <v>1008.40336134454</v>
      </c>
      <c r="V18" s="13">
        <f t="shared" si="2"/>
        <v>0</v>
      </c>
      <c r="W18" s="13">
        <f t="shared" si="3"/>
        <v>7058.8235294117803</v>
      </c>
      <c r="X18" s="13">
        <f t="shared" si="4"/>
        <v>7058.8235294117803</v>
      </c>
      <c r="Z18" s="1">
        <f t="shared" si="5"/>
        <v>1008.40336134454</v>
      </c>
      <c r="AA18" s="1">
        <f t="shared" si="6"/>
        <v>1008.40336134454</v>
      </c>
      <c r="AB18" s="1">
        <f t="shared" si="7"/>
        <v>1008.40336134454</v>
      </c>
      <c r="AC18" s="1">
        <f t="shared" si="8"/>
        <v>1008.40336134454</v>
      </c>
      <c r="AD18" s="1">
        <f t="shared" si="9"/>
        <v>1008.40336134454</v>
      </c>
      <c r="AE18" s="1">
        <f t="shared" si="10"/>
        <v>1008.40336134454</v>
      </c>
      <c r="AF18" s="1">
        <f t="shared" si="11"/>
        <v>0</v>
      </c>
      <c r="AG18" s="1">
        <f t="shared" si="12"/>
        <v>1008.40336134454</v>
      </c>
      <c r="AH18" s="1">
        <f t="shared" si="13"/>
        <v>0</v>
      </c>
      <c r="AI18" s="1">
        <f t="shared" si="14"/>
        <v>0</v>
      </c>
      <c r="AJ18" s="1">
        <f t="shared" si="15"/>
        <v>0</v>
      </c>
      <c r="AK18" s="1">
        <f t="shared" si="16"/>
        <v>0</v>
      </c>
      <c r="AL18" s="1">
        <f t="shared" si="17"/>
        <v>0</v>
      </c>
    </row>
    <row r="19" spans="2:38" ht="30" x14ac:dyDescent="0.25">
      <c r="B19" s="11" t="s">
        <v>53</v>
      </c>
      <c r="C19" s="11" t="s">
        <v>25</v>
      </c>
      <c r="D19" s="15" t="s">
        <v>54</v>
      </c>
      <c r="E19" s="13">
        <f>IFERROR(VLOOKUP($B19,'VV1'!$B:$E,4,0),0)</f>
        <v>2</v>
      </c>
      <c r="F19" s="13">
        <f>IFERROR(VLOOKUP($B19,'VV2'!$B:$E,4,0),0)</f>
        <v>2</v>
      </c>
      <c r="G19" s="13">
        <f>IFERROR(VLOOKUP($B19,'VV3'!$B:$E,4,0),0)</f>
        <v>2</v>
      </c>
      <c r="H19" s="13">
        <f>IFERROR(VLOOKUP($B19,'VV4'!$B:$E,4,0),0)</f>
        <v>2</v>
      </c>
      <c r="I19" s="13">
        <f>IFERROR(VLOOKUP($B19,'VV5'!$B:$E,4,0),0)</f>
        <v>1</v>
      </c>
      <c r="J19" s="13">
        <f>IFERROR(VLOOKUP($B19,'VV6'!$B:$E,4,0),0)</f>
        <v>1</v>
      </c>
      <c r="K19" s="13">
        <f>IFERROR(VLOOKUP($B19,VV7_8!$B:$E,4,0),0)</f>
        <v>1</v>
      </c>
      <c r="L19" s="13">
        <f>IFERROR(VLOOKUP($B19,'VV9'!$B:$E,4,0),0)</f>
        <v>1</v>
      </c>
      <c r="M19" s="13">
        <f>IFERROR(VLOOKUP($B19,'VV10'!$B:$E,4,0),0)</f>
        <v>1</v>
      </c>
      <c r="N19" s="13">
        <f>IFERROR(VLOOKUP($B19,'VV11'!$B:$E,4,0),0)</f>
        <v>1</v>
      </c>
      <c r="O19" s="13">
        <f>IFERROR(VLOOKUP($B19,'VV12'!$B:$E,4,0),0)</f>
        <v>1</v>
      </c>
      <c r="P19" s="13">
        <f>IFERROR(VLOOKUP($B19,'VV13'!$B:$E,4,0),0)</f>
        <v>1</v>
      </c>
      <c r="Q19" s="13">
        <f>IFERROR(VLOOKUP($B19,'VV14'!$B:$E,4,0),0)</f>
        <v>1</v>
      </c>
      <c r="R19" s="13">
        <f t="shared" si="0"/>
        <v>17</v>
      </c>
      <c r="S19" s="16">
        <v>208.40336134453801</v>
      </c>
      <c r="T19" s="16">
        <v>0</v>
      </c>
      <c r="U19" s="13">
        <f t="shared" si="1"/>
        <v>208.40336134453801</v>
      </c>
      <c r="V19" s="13">
        <f t="shared" si="2"/>
        <v>3542.8571428571463</v>
      </c>
      <c r="W19" s="13">
        <f t="shared" si="3"/>
        <v>0</v>
      </c>
      <c r="X19" s="13">
        <f t="shared" si="4"/>
        <v>3542.8571428571463</v>
      </c>
      <c r="Z19" s="1">
        <f t="shared" si="5"/>
        <v>416.80672268907603</v>
      </c>
      <c r="AA19" s="1">
        <f t="shared" si="6"/>
        <v>416.80672268907603</v>
      </c>
      <c r="AB19" s="1">
        <f t="shared" si="7"/>
        <v>416.80672268907603</v>
      </c>
      <c r="AC19" s="1">
        <f t="shared" si="8"/>
        <v>416.80672268907603</v>
      </c>
      <c r="AD19" s="1">
        <f t="shared" si="9"/>
        <v>208.40336134453801</v>
      </c>
      <c r="AE19" s="1">
        <f t="shared" si="10"/>
        <v>208.40336134453801</v>
      </c>
      <c r="AF19" s="1">
        <f t="shared" si="11"/>
        <v>208.40336134453801</v>
      </c>
      <c r="AG19" s="1">
        <f t="shared" si="12"/>
        <v>208.40336134453801</v>
      </c>
      <c r="AH19" s="1">
        <f t="shared" si="13"/>
        <v>208.40336134453801</v>
      </c>
      <c r="AI19" s="1">
        <f t="shared" si="14"/>
        <v>208.40336134453801</v>
      </c>
      <c r="AJ19" s="1">
        <f t="shared" si="15"/>
        <v>208.40336134453801</v>
      </c>
      <c r="AK19" s="1">
        <f t="shared" si="16"/>
        <v>208.40336134453801</v>
      </c>
      <c r="AL19" s="1">
        <f t="shared" si="17"/>
        <v>208.40336134453801</v>
      </c>
    </row>
    <row r="20" spans="2:38" ht="45" x14ac:dyDescent="0.25">
      <c r="B20" s="11" t="s">
        <v>55</v>
      </c>
      <c r="C20" s="11" t="s">
        <v>25</v>
      </c>
      <c r="D20" s="15" t="s">
        <v>56</v>
      </c>
      <c r="E20" s="13">
        <f>IFERROR(VLOOKUP($B20,'VV1'!$B:$E,4,0),0)</f>
        <v>1</v>
      </c>
      <c r="F20" s="13">
        <f>IFERROR(VLOOKUP($B20,'VV2'!$B:$E,4,0),0)</f>
        <v>1</v>
      </c>
      <c r="G20" s="13">
        <f>IFERROR(VLOOKUP($B20,'VV3'!$B:$E,4,0),0)</f>
        <v>1</v>
      </c>
      <c r="H20" s="13">
        <f>IFERROR(VLOOKUP($B20,'VV4'!$B:$E,4,0),0)</f>
        <v>1</v>
      </c>
      <c r="I20" s="13">
        <f>IFERROR(VLOOKUP($B20,'VV5'!$B:$E,4,0),0)</f>
        <v>1</v>
      </c>
      <c r="J20" s="13">
        <f>IFERROR(VLOOKUP($B20,'VV6'!$B:$E,4,0),0)</f>
        <v>1</v>
      </c>
      <c r="K20" s="13">
        <f>IFERROR(VLOOKUP($B20,VV7_8!$B:$E,4,0),0)</f>
        <v>0</v>
      </c>
      <c r="L20" s="13">
        <f>IFERROR(VLOOKUP($B20,'VV9'!$B:$E,4,0),0)</f>
        <v>1</v>
      </c>
      <c r="M20" s="13">
        <f>IFERROR(VLOOKUP($B20,'VV10'!$B:$E,4,0),0)</f>
        <v>0</v>
      </c>
      <c r="N20" s="13">
        <f>IFERROR(VLOOKUP($B20,'VV11'!$B:$E,4,0),0)</f>
        <v>1</v>
      </c>
      <c r="O20" s="13">
        <f>IFERROR(VLOOKUP($B20,'VV12'!$B:$E,4,0),0)</f>
        <v>0</v>
      </c>
      <c r="P20" s="13">
        <f>IFERROR(VLOOKUP($B20,'VV13'!$B:$E,4,0),0)</f>
        <v>1</v>
      </c>
      <c r="Q20" s="13">
        <f>IFERROR(VLOOKUP($B20,'VV14'!$B:$E,4,0),0)</f>
        <v>1</v>
      </c>
      <c r="R20" s="13">
        <f t="shared" si="0"/>
        <v>10</v>
      </c>
      <c r="S20" s="16">
        <v>134.45378151260499</v>
      </c>
      <c r="T20" s="16">
        <v>29.411764705882401</v>
      </c>
      <c r="U20" s="13">
        <f t="shared" si="1"/>
        <v>163.8655462184874</v>
      </c>
      <c r="V20" s="13">
        <f t="shared" si="2"/>
        <v>1344.53781512605</v>
      </c>
      <c r="W20" s="13">
        <f t="shared" si="3"/>
        <v>294.11764705882399</v>
      </c>
      <c r="X20" s="13">
        <f t="shared" si="4"/>
        <v>1638.6554621848741</v>
      </c>
      <c r="Z20" s="1">
        <f t="shared" si="5"/>
        <v>163.8655462184874</v>
      </c>
      <c r="AA20" s="1">
        <f t="shared" si="6"/>
        <v>163.8655462184874</v>
      </c>
      <c r="AB20" s="1">
        <f t="shared" si="7"/>
        <v>163.8655462184874</v>
      </c>
      <c r="AC20" s="1">
        <f t="shared" si="8"/>
        <v>163.8655462184874</v>
      </c>
      <c r="AD20" s="1">
        <f t="shared" si="9"/>
        <v>163.8655462184874</v>
      </c>
      <c r="AE20" s="1">
        <f t="shared" si="10"/>
        <v>163.8655462184874</v>
      </c>
      <c r="AF20" s="1">
        <f t="shared" si="11"/>
        <v>0</v>
      </c>
      <c r="AG20" s="1">
        <f t="shared" si="12"/>
        <v>163.8655462184874</v>
      </c>
      <c r="AH20" s="1">
        <f t="shared" si="13"/>
        <v>0</v>
      </c>
      <c r="AI20" s="1">
        <f t="shared" si="14"/>
        <v>163.8655462184874</v>
      </c>
      <c r="AJ20" s="1">
        <f t="shared" si="15"/>
        <v>0</v>
      </c>
      <c r="AK20" s="1">
        <f t="shared" si="16"/>
        <v>163.8655462184874</v>
      </c>
      <c r="AL20" s="1">
        <f t="shared" si="17"/>
        <v>163.8655462184874</v>
      </c>
    </row>
    <row r="21" spans="2:38" ht="45" x14ac:dyDescent="0.25">
      <c r="B21" s="11" t="s">
        <v>57</v>
      </c>
      <c r="C21" s="11" t="s">
        <v>25</v>
      </c>
      <c r="D21" s="15" t="s">
        <v>58</v>
      </c>
      <c r="E21" s="13">
        <f>IFERROR(VLOOKUP($B21,'VV1'!$B:$E,4,0),0)</f>
        <v>1</v>
      </c>
      <c r="F21" s="13">
        <f>IFERROR(VLOOKUP($B21,'VV2'!$B:$E,4,0),0)</f>
        <v>1</v>
      </c>
      <c r="G21" s="13">
        <f>IFERROR(VLOOKUP($B21,'VV3'!$B:$E,4,0),0)</f>
        <v>1</v>
      </c>
      <c r="H21" s="13">
        <f>IFERROR(VLOOKUP($B21,'VV4'!$B:$E,4,0),0)</f>
        <v>1</v>
      </c>
      <c r="I21" s="13">
        <f>IFERROR(VLOOKUP($B21,'VV5'!$B:$E,4,0),0)</f>
        <v>1</v>
      </c>
      <c r="J21" s="13">
        <f>IFERROR(VLOOKUP($B21,'VV6'!$B:$E,4,0),0)</f>
        <v>1</v>
      </c>
      <c r="K21" s="13">
        <f>IFERROR(VLOOKUP($B21,VV7_8!$B:$E,4,0),0)</f>
        <v>0</v>
      </c>
      <c r="L21" s="13">
        <f>IFERROR(VLOOKUP($B21,'VV9'!$B:$E,4,0),0)</f>
        <v>1</v>
      </c>
      <c r="M21" s="13">
        <f>IFERROR(VLOOKUP($B21,'VV10'!$B:$E,4,0),0)</f>
        <v>0</v>
      </c>
      <c r="N21" s="13">
        <f>IFERROR(VLOOKUP($B21,'VV11'!$B:$E,4,0),0)</f>
        <v>1</v>
      </c>
      <c r="O21" s="13">
        <f>IFERROR(VLOOKUP($B21,'VV12'!$B:$E,4,0),0)</f>
        <v>0</v>
      </c>
      <c r="P21" s="13">
        <f>IFERROR(VLOOKUP($B21,'VV13'!$B:$E,4,0),0)</f>
        <v>1</v>
      </c>
      <c r="Q21" s="13">
        <f>IFERROR(VLOOKUP($B21,'VV14'!$B:$E,4,0),0)</f>
        <v>1</v>
      </c>
      <c r="R21" s="13">
        <f t="shared" si="0"/>
        <v>10</v>
      </c>
      <c r="S21" s="16">
        <v>151.26050420168099</v>
      </c>
      <c r="T21" s="16">
        <v>168.06722689075599</v>
      </c>
      <c r="U21" s="13">
        <f t="shared" si="1"/>
        <v>319.32773109243698</v>
      </c>
      <c r="V21" s="13">
        <f t="shared" si="2"/>
        <v>1512.6050420168099</v>
      </c>
      <c r="W21" s="13">
        <f t="shared" si="3"/>
        <v>1680.67226890756</v>
      </c>
      <c r="X21" s="13">
        <f t="shared" si="4"/>
        <v>3193.2773109243699</v>
      </c>
      <c r="Z21" s="1">
        <f t="shared" si="5"/>
        <v>319.32773109243698</v>
      </c>
      <c r="AA21" s="1">
        <f t="shared" si="6"/>
        <v>319.32773109243698</v>
      </c>
      <c r="AB21" s="1">
        <f t="shared" si="7"/>
        <v>319.32773109243698</v>
      </c>
      <c r="AC21" s="1">
        <f t="shared" si="8"/>
        <v>319.32773109243698</v>
      </c>
      <c r="AD21" s="1">
        <f t="shared" si="9"/>
        <v>319.32773109243698</v>
      </c>
      <c r="AE21" s="1">
        <f t="shared" si="10"/>
        <v>319.32773109243698</v>
      </c>
      <c r="AF21" s="1">
        <f t="shared" si="11"/>
        <v>0</v>
      </c>
      <c r="AG21" s="1">
        <f t="shared" si="12"/>
        <v>319.32773109243698</v>
      </c>
      <c r="AH21" s="1">
        <f t="shared" si="13"/>
        <v>0</v>
      </c>
      <c r="AI21" s="1">
        <f t="shared" si="14"/>
        <v>319.32773109243698</v>
      </c>
      <c r="AJ21" s="1">
        <f t="shared" si="15"/>
        <v>0</v>
      </c>
      <c r="AK21" s="1">
        <f t="shared" si="16"/>
        <v>319.32773109243698</v>
      </c>
      <c r="AL21" s="1">
        <f t="shared" si="17"/>
        <v>319.32773109243698</v>
      </c>
    </row>
    <row r="22" spans="2:38" ht="45" x14ac:dyDescent="0.25">
      <c r="B22" s="11" t="s">
        <v>59</v>
      </c>
      <c r="C22" s="11" t="s">
        <v>60</v>
      </c>
      <c r="D22" s="15" t="s">
        <v>61</v>
      </c>
      <c r="E22" s="13">
        <f>IFERROR(VLOOKUP($B22,'VV1'!$B:$E,4,0),0)</f>
        <v>0</v>
      </c>
      <c r="F22" s="13">
        <f>IFERROR(VLOOKUP($B22,'VV2'!$B:$E,4,0),0)</f>
        <v>0</v>
      </c>
      <c r="G22" s="13">
        <f>IFERROR(VLOOKUP($B22,'VV3'!$B:$E,4,0),0)</f>
        <v>0</v>
      </c>
      <c r="H22" s="13">
        <f>IFERROR(VLOOKUP($B22,'VV4'!$B:$E,4,0),0)</f>
        <v>0</v>
      </c>
      <c r="I22" s="13">
        <f>IFERROR(VLOOKUP($B22,'VV5'!$B:$E,4,0),0)</f>
        <v>0</v>
      </c>
      <c r="J22" s="13">
        <f>IFERROR(VLOOKUP($B22,'VV6'!$B:$E,4,0),0)</f>
        <v>0</v>
      </c>
      <c r="K22" s="13">
        <f>IFERROR(VLOOKUP($B22,VV7_8!$B:$E,4,0),0)</f>
        <v>250</v>
      </c>
      <c r="L22" s="13">
        <f>IFERROR(VLOOKUP($B22,'VV9'!$B:$E,4,0),0)</f>
        <v>0</v>
      </c>
      <c r="M22" s="13">
        <f>IFERROR(VLOOKUP($B22,'VV10'!$B:$E,4,0),0)</f>
        <v>0</v>
      </c>
      <c r="N22" s="13">
        <f>IFERROR(VLOOKUP($B22,'VV11'!$B:$E,4,0),0)</f>
        <v>0</v>
      </c>
      <c r="O22" s="13">
        <f>IFERROR(VLOOKUP($B22,'VV12'!$B:$E,4,0),0)</f>
        <v>0</v>
      </c>
      <c r="P22" s="13">
        <f>IFERROR(VLOOKUP($B22,'VV13'!$B:$E,4,0),0)</f>
        <v>0</v>
      </c>
      <c r="Q22" s="13">
        <f>IFERROR(VLOOKUP($B22,'VV14'!$B:$E,4,0),0)</f>
        <v>720</v>
      </c>
      <c r="R22" s="13">
        <f t="shared" si="0"/>
        <v>970</v>
      </c>
      <c r="S22" s="16">
        <v>1.00840336134454</v>
      </c>
      <c r="T22" s="16">
        <v>0.84033613445378197</v>
      </c>
      <c r="U22" s="13">
        <f t="shared" si="1"/>
        <v>1.8487394957983221</v>
      </c>
      <c r="V22" s="13">
        <f t="shared" si="2"/>
        <v>978.15126050420383</v>
      </c>
      <c r="W22" s="13">
        <f t="shared" si="3"/>
        <v>815.12605042016855</v>
      </c>
      <c r="X22" s="13">
        <f t="shared" si="4"/>
        <v>1793.2773109243724</v>
      </c>
      <c r="Z22" s="1">
        <f t="shared" si="5"/>
        <v>0</v>
      </c>
      <c r="AA22" s="1">
        <f t="shared" si="6"/>
        <v>0</v>
      </c>
      <c r="AB22" s="1">
        <f t="shared" si="7"/>
        <v>0</v>
      </c>
      <c r="AC22" s="1">
        <f t="shared" si="8"/>
        <v>0</v>
      </c>
      <c r="AD22" s="1">
        <f t="shared" si="9"/>
        <v>0</v>
      </c>
      <c r="AE22" s="1">
        <f t="shared" si="10"/>
        <v>0</v>
      </c>
      <c r="AF22" s="1">
        <f t="shared" si="11"/>
        <v>462.18487394958049</v>
      </c>
      <c r="AG22" s="1">
        <f t="shared" si="12"/>
        <v>0</v>
      </c>
      <c r="AH22" s="1">
        <f t="shared" si="13"/>
        <v>0</v>
      </c>
      <c r="AI22" s="1">
        <f t="shared" si="14"/>
        <v>0</v>
      </c>
      <c r="AJ22" s="1">
        <f t="shared" si="15"/>
        <v>0</v>
      </c>
      <c r="AK22" s="1">
        <f t="shared" si="16"/>
        <v>0</v>
      </c>
      <c r="AL22" s="1">
        <f t="shared" si="17"/>
        <v>1331.0924369747918</v>
      </c>
    </row>
    <row r="23" spans="2:38" x14ac:dyDescent="0.25">
      <c r="B23" s="18" t="s">
        <v>62</v>
      </c>
      <c r="C23" s="11" t="s">
        <v>25</v>
      </c>
      <c r="D23" s="15" t="s">
        <v>63</v>
      </c>
      <c r="E23" s="13">
        <f>IFERROR(VLOOKUP($B23,'VV1'!$B:$E,4,0),0)</f>
        <v>0</v>
      </c>
      <c r="F23" s="13">
        <f>IFERROR(VLOOKUP($B23,'VV2'!$B:$E,4,0),0)</f>
        <v>0</v>
      </c>
      <c r="G23" s="13">
        <f>IFERROR(VLOOKUP($B23,'VV3'!$B:$E,4,0),0)</f>
        <v>0</v>
      </c>
      <c r="H23" s="13">
        <f>IFERROR(VLOOKUP($B23,'VV4'!$B:$E,4,0),0)</f>
        <v>0</v>
      </c>
      <c r="I23" s="13">
        <f>IFERROR(VLOOKUP($B23,'VV5'!$B:$E,4,0),0)</f>
        <v>0</v>
      </c>
      <c r="J23" s="13">
        <f>IFERROR(VLOOKUP($B23,'VV6'!$B:$E,4,0),0)</f>
        <v>0</v>
      </c>
      <c r="K23" s="13">
        <f>IFERROR(VLOOKUP($B23,VV7_8!$B:$E,4,0),0)</f>
        <v>1</v>
      </c>
      <c r="L23" s="13">
        <f>IFERROR(VLOOKUP($B23,'VV9'!$B:$E,4,0),0)</f>
        <v>0</v>
      </c>
      <c r="M23" s="13">
        <f>IFERROR(VLOOKUP($B23,'VV10'!$B:$E,4,0),0)</f>
        <v>1</v>
      </c>
      <c r="N23" s="13">
        <f>IFERROR(VLOOKUP($B23,'VV11'!$B:$E,4,0),0)</f>
        <v>1</v>
      </c>
      <c r="O23" s="13">
        <f>IFERROR(VLOOKUP($B23,'VV12'!$B:$E,4,0),0)</f>
        <v>0</v>
      </c>
      <c r="P23" s="13">
        <f>IFERROR(VLOOKUP($B23,'VV13'!$B:$E,4,0),0)</f>
        <v>0</v>
      </c>
      <c r="Q23" s="13">
        <f>IFERROR(VLOOKUP($B23,'VV14'!$B:$E,4,0),0)</f>
        <v>2</v>
      </c>
      <c r="R23" s="13">
        <f t="shared" si="0"/>
        <v>5</v>
      </c>
      <c r="S23" s="16">
        <v>151.26050420168099</v>
      </c>
      <c r="T23" s="16">
        <v>33.613445378151297</v>
      </c>
      <c r="U23" s="13">
        <f t="shared" si="1"/>
        <v>184.8739495798323</v>
      </c>
      <c r="V23" s="13">
        <f t="shared" si="2"/>
        <v>756.30252100840494</v>
      </c>
      <c r="W23" s="13">
        <f t="shared" si="3"/>
        <v>168.0672268907565</v>
      </c>
      <c r="X23" s="13">
        <f t="shared" si="4"/>
        <v>924.36974789916144</v>
      </c>
      <c r="Z23" s="1">
        <f t="shared" si="5"/>
        <v>0</v>
      </c>
      <c r="AA23" s="1">
        <f t="shared" si="6"/>
        <v>0</v>
      </c>
      <c r="AB23" s="1">
        <f t="shared" si="7"/>
        <v>0</v>
      </c>
      <c r="AC23" s="1">
        <f t="shared" si="8"/>
        <v>0</v>
      </c>
      <c r="AD23" s="1">
        <f t="shared" si="9"/>
        <v>0</v>
      </c>
      <c r="AE23" s="1">
        <f t="shared" si="10"/>
        <v>0</v>
      </c>
      <c r="AF23" s="1">
        <f t="shared" si="11"/>
        <v>184.8739495798323</v>
      </c>
      <c r="AG23" s="1">
        <f t="shared" si="12"/>
        <v>0</v>
      </c>
      <c r="AH23" s="1">
        <f t="shared" si="13"/>
        <v>184.8739495798323</v>
      </c>
      <c r="AI23" s="1">
        <f t="shared" si="14"/>
        <v>184.8739495798323</v>
      </c>
      <c r="AJ23" s="1">
        <f t="shared" si="15"/>
        <v>0</v>
      </c>
      <c r="AK23" s="1">
        <f t="shared" si="16"/>
        <v>0</v>
      </c>
      <c r="AL23" s="1">
        <f t="shared" si="17"/>
        <v>369.7478991596646</v>
      </c>
    </row>
    <row r="24" spans="2:38" ht="60" x14ac:dyDescent="0.25">
      <c r="B24" s="11" t="s">
        <v>64</v>
      </c>
      <c r="C24" s="11" t="s">
        <v>25</v>
      </c>
      <c r="D24" s="15" t="s">
        <v>65</v>
      </c>
      <c r="E24" s="13">
        <f>IFERROR(VLOOKUP($B24,'VV1'!$B:$E,4,0),0)</f>
        <v>0</v>
      </c>
      <c r="F24" s="13">
        <f>IFERROR(VLOOKUP($B24,'VV2'!$B:$E,4,0),0)</f>
        <v>0</v>
      </c>
      <c r="G24" s="13">
        <f>IFERROR(VLOOKUP($B24,'VV3'!$B:$E,4,0),0)</f>
        <v>0</v>
      </c>
      <c r="H24" s="13">
        <f>IFERROR(VLOOKUP($B24,'VV4'!$B:$E,4,0),0)</f>
        <v>0</v>
      </c>
      <c r="I24" s="13">
        <f>IFERROR(VLOOKUP($B24,'VV5'!$B:$E,4,0),0)</f>
        <v>0</v>
      </c>
      <c r="J24" s="13">
        <f>IFERROR(VLOOKUP($B24,'VV6'!$B:$E,4,0),0)</f>
        <v>0</v>
      </c>
      <c r="K24" s="13">
        <f>IFERROR(VLOOKUP($B24,VV7_8!$B:$E,4,0),0)</f>
        <v>1</v>
      </c>
      <c r="L24" s="13">
        <f>IFERROR(VLOOKUP($B24,'VV9'!$B:$E,4,0),0)</f>
        <v>0</v>
      </c>
      <c r="M24" s="13">
        <f>IFERROR(VLOOKUP($B24,'VV10'!$B:$E,4,0),0)</f>
        <v>1</v>
      </c>
      <c r="N24" s="13">
        <f>IFERROR(VLOOKUP($B24,'VV11'!$B:$E,4,0),0)</f>
        <v>0</v>
      </c>
      <c r="O24" s="13">
        <f>IFERROR(VLOOKUP($B24,'VV12'!$B:$E,4,0),0)</f>
        <v>0</v>
      </c>
      <c r="P24" s="13">
        <f>IFERROR(VLOOKUP($B24,'VV13'!$B:$E,4,0),0)</f>
        <v>0</v>
      </c>
      <c r="Q24" s="13">
        <f>IFERROR(VLOOKUP($B24,'VV14'!$B:$E,4,0),0)</f>
        <v>2</v>
      </c>
      <c r="R24" s="13">
        <f t="shared" si="0"/>
        <v>4</v>
      </c>
      <c r="S24" s="16">
        <v>420.16806722689103</v>
      </c>
      <c r="T24" s="16">
        <v>126.05042016806701</v>
      </c>
      <c r="U24" s="13">
        <f t="shared" si="1"/>
        <v>546.21848739495806</v>
      </c>
      <c r="V24" s="13">
        <f t="shared" si="2"/>
        <v>1680.6722689075641</v>
      </c>
      <c r="W24" s="13">
        <f t="shared" si="3"/>
        <v>504.20168067226803</v>
      </c>
      <c r="X24" s="13">
        <f t="shared" si="4"/>
        <v>2184.8739495798322</v>
      </c>
      <c r="Z24" s="1">
        <f t="shared" si="5"/>
        <v>0</v>
      </c>
      <c r="AA24" s="1">
        <f t="shared" si="6"/>
        <v>0</v>
      </c>
      <c r="AB24" s="1">
        <f t="shared" si="7"/>
        <v>0</v>
      </c>
      <c r="AC24" s="1">
        <f t="shared" si="8"/>
        <v>0</v>
      </c>
      <c r="AD24" s="1">
        <f t="shared" si="9"/>
        <v>0</v>
      </c>
      <c r="AE24" s="1">
        <f t="shared" si="10"/>
        <v>0</v>
      </c>
      <c r="AF24" s="1">
        <f t="shared" si="11"/>
        <v>546.21848739495806</v>
      </c>
      <c r="AG24" s="1">
        <f t="shared" si="12"/>
        <v>0</v>
      </c>
      <c r="AH24" s="1">
        <f t="shared" si="13"/>
        <v>546.21848739495806</v>
      </c>
      <c r="AI24" s="1">
        <f t="shared" si="14"/>
        <v>0</v>
      </c>
      <c r="AJ24" s="1">
        <f t="shared" si="15"/>
        <v>0</v>
      </c>
      <c r="AK24" s="1">
        <f t="shared" si="16"/>
        <v>0</v>
      </c>
      <c r="AL24" s="1">
        <f t="shared" si="17"/>
        <v>1092.4369747899161</v>
      </c>
    </row>
    <row r="25" spans="2:38" ht="30" x14ac:dyDescent="0.25">
      <c r="B25" s="18" t="s">
        <v>66</v>
      </c>
      <c r="C25" s="11" t="s">
        <v>25</v>
      </c>
      <c r="D25" s="15" t="s">
        <v>67</v>
      </c>
      <c r="E25" s="13">
        <f>IFERROR(VLOOKUP($B25,'VV1'!$B:$E,4,0),0)</f>
        <v>0</v>
      </c>
      <c r="F25" s="13">
        <f>IFERROR(VLOOKUP($B25,'VV2'!$B:$E,4,0),0)</f>
        <v>0</v>
      </c>
      <c r="G25" s="13">
        <f>IFERROR(VLOOKUP($B25,'VV3'!$B:$E,4,0),0)</f>
        <v>0</v>
      </c>
      <c r="H25" s="13">
        <f>IFERROR(VLOOKUP($B25,'VV4'!$B:$E,4,0),0)</f>
        <v>0</v>
      </c>
      <c r="I25" s="13">
        <f>IFERROR(VLOOKUP($B25,'VV5'!$B:$E,4,0),0)</f>
        <v>0</v>
      </c>
      <c r="J25" s="13">
        <f>IFERROR(VLOOKUP($B25,'VV6'!$B:$E,4,0),0)</f>
        <v>0</v>
      </c>
      <c r="K25" s="13">
        <f>IFERROR(VLOOKUP($B25,VV7_8!$B:$E,4,0),0)</f>
        <v>1</v>
      </c>
      <c r="L25" s="13">
        <f>IFERROR(VLOOKUP($B25,'VV9'!$B:$E,4,0),0)</f>
        <v>0</v>
      </c>
      <c r="M25" s="13">
        <f>IFERROR(VLOOKUP($B25,'VV10'!$B:$E,4,0),0)</f>
        <v>1</v>
      </c>
      <c r="N25" s="13">
        <f>IFERROR(VLOOKUP($B25,'VV11'!$B:$E,4,0),0)</f>
        <v>0</v>
      </c>
      <c r="O25" s="13">
        <f>IFERROR(VLOOKUP($B25,'VV12'!$B:$E,4,0),0)</f>
        <v>0</v>
      </c>
      <c r="P25" s="13">
        <f>IFERROR(VLOOKUP($B25,'VV13'!$B:$E,4,0),0)</f>
        <v>0</v>
      </c>
      <c r="Q25" s="13">
        <f>IFERROR(VLOOKUP($B25,'VV14'!$B:$E,4,0),0)</f>
        <v>2</v>
      </c>
      <c r="R25" s="13">
        <f t="shared" si="0"/>
        <v>4</v>
      </c>
      <c r="S25" s="16">
        <v>33.613445378151297</v>
      </c>
      <c r="T25" s="16">
        <v>8.4033613445378208</v>
      </c>
      <c r="U25" s="13">
        <f t="shared" si="1"/>
        <v>42.016806722689118</v>
      </c>
      <c r="V25" s="13">
        <f t="shared" si="2"/>
        <v>134.45378151260519</v>
      </c>
      <c r="W25" s="13">
        <f t="shared" si="3"/>
        <v>33.613445378151283</v>
      </c>
      <c r="X25" s="13">
        <f t="shared" si="4"/>
        <v>168.06722689075647</v>
      </c>
      <c r="Z25" s="1">
        <f t="shared" si="5"/>
        <v>0</v>
      </c>
      <c r="AA25" s="1">
        <f t="shared" si="6"/>
        <v>0</v>
      </c>
      <c r="AB25" s="1">
        <f t="shared" si="7"/>
        <v>0</v>
      </c>
      <c r="AC25" s="1">
        <f t="shared" si="8"/>
        <v>0</v>
      </c>
      <c r="AD25" s="1">
        <f t="shared" si="9"/>
        <v>0</v>
      </c>
      <c r="AE25" s="1">
        <f t="shared" si="10"/>
        <v>0</v>
      </c>
      <c r="AF25" s="1">
        <f t="shared" si="11"/>
        <v>42.016806722689118</v>
      </c>
      <c r="AG25" s="1">
        <f t="shared" si="12"/>
        <v>0</v>
      </c>
      <c r="AH25" s="1">
        <f t="shared" si="13"/>
        <v>42.016806722689118</v>
      </c>
      <c r="AI25" s="1">
        <f t="shared" si="14"/>
        <v>0</v>
      </c>
      <c r="AJ25" s="1">
        <f t="shared" si="15"/>
        <v>0</v>
      </c>
      <c r="AK25" s="1">
        <f t="shared" si="16"/>
        <v>0</v>
      </c>
      <c r="AL25" s="1">
        <f t="shared" si="17"/>
        <v>84.033613445378236</v>
      </c>
    </row>
    <row r="26" spans="2:38" s="7" customFormat="1" x14ac:dyDescent="0.25">
      <c r="D26" s="1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U26" s="8"/>
      <c r="V26" s="20"/>
      <c r="W26" s="20"/>
      <c r="X26" s="20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2:38" s="7" customFormat="1" x14ac:dyDescent="0.25">
      <c r="D27" s="19" t="s">
        <v>68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U27" s="8"/>
      <c r="V27" s="20">
        <f>SUM(V5:V25)</f>
        <v>236282.77310924372</v>
      </c>
      <c r="W27" s="20">
        <f>SUM(W5:W25)</f>
        <v>41172.308235294149</v>
      </c>
      <c r="X27" s="20">
        <f>SUM(X5:X25)</f>
        <v>277455.08134453784</v>
      </c>
      <c r="Z27" s="20">
        <f t="shared" ref="Z27:AL27" si="18">SUM(Z5:Z25)</f>
        <v>26554.834957983192</v>
      </c>
      <c r="AA27" s="20">
        <f t="shared" si="18"/>
        <v>26554.834957983192</v>
      </c>
      <c r="AB27" s="20">
        <f t="shared" si="18"/>
        <v>26890.969411764705</v>
      </c>
      <c r="AC27" s="20">
        <f t="shared" si="18"/>
        <v>26554.834957983192</v>
      </c>
      <c r="AD27" s="20">
        <f t="shared" si="18"/>
        <v>16855.675294117653</v>
      </c>
      <c r="AE27" s="20">
        <f t="shared" si="18"/>
        <v>16855.675294117653</v>
      </c>
      <c r="AF27" s="20">
        <f t="shared" si="18"/>
        <v>20849.582857142857</v>
      </c>
      <c r="AG27" s="20">
        <f t="shared" si="18"/>
        <v>15830.465210084036</v>
      </c>
      <c r="AH27" s="20">
        <f t="shared" si="18"/>
        <v>11711.767731092437</v>
      </c>
      <c r="AI27" s="20">
        <f t="shared" si="18"/>
        <v>15649.792941176471</v>
      </c>
      <c r="AJ27" s="20">
        <f t="shared" si="18"/>
        <v>11959.666890756302</v>
      </c>
      <c r="AK27" s="20">
        <f t="shared" si="18"/>
        <v>23930.465210084032</v>
      </c>
      <c r="AL27" s="20">
        <f t="shared" si="18"/>
        <v>37256.515630252106</v>
      </c>
    </row>
    <row r="28" spans="2:38" s="7" customFormat="1" x14ac:dyDescent="0.25"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</row>
    <row r="29" spans="2:38" x14ac:dyDescent="0.25">
      <c r="B29" s="98" t="s">
        <v>69</v>
      </c>
      <c r="C29" s="98"/>
      <c r="D29" s="98"/>
      <c r="E29" s="21" t="str">
        <f t="shared" ref="E29:U29" si="19">E4</f>
        <v>VV1</v>
      </c>
      <c r="F29" s="21" t="str">
        <f t="shared" si="19"/>
        <v>VV2</v>
      </c>
      <c r="G29" s="21" t="str">
        <f t="shared" si="19"/>
        <v>VV3</v>
      </c>
      <c r="H29" s="21" t="str">
        <f t="shared" si="19"/>
        <v>VV4</v>
      </c>
      <c r="I29" s="21" t="str">
        <f t="shared" si="19"/>
        <v>VV5</v>
      </c>
      <c r="J29" s="21" t="str">
        <f t="shared" si="19"/>
        <v>VV6</v>
      </c>
      <c r="K29" s="21" t="str">
        <f t="shared" si="19"/>
        <v>VV7_8</v>
      </c>
      <c r="L29" s="21" t="str">
        <f t="shared" si="19"/>
        <v>VV9</v>
      </c>
      <c r="M29" s="21" t="str">
        <f t="shared" si="19"/>
        <v>VV10</v>
      </c>
      <c r="N29" s="21" t="str">
        <f t="shared" si="19"/>
        <v>VV11</v>
      </c>
      <c r="O29" s="21" t="str">
        <f t="shared" si="19"/>
        <v>VV12</v>
      </c>
      <c r="P29" s="21" t="str">
        <f t="shared" si="19"/>
        <v>VV13</v>
      </c>
      <c r="Q29" s="21" t="str">
        <f t="shared" si="19"/>
        <v>VV14</v>
      </c>
      <c r="R29" s="21" t="str">
        <f t="shared" si="19"/>
        <v>TOTAL</v>
      </c>
      <c r="S29" s="21" t="str">
        <f t="shared" si="19"/>
        <v>MATERIAL</v>
      </c>
      <c r="T29" s="21" t="str">
        <f t="shared" si="19"/>
        <v>MÀ D'OBRA</v>
      </c>
      <c r="U29" s="21" t="str">
        <f t="shared" si="19"/>
        <v>PREU UNITARI</v>
      </c>
      <c r="V29" s="9" t="s">
        <v>22</v>
      </c>
      <c r="W29" s="9" t="s">
        <v>23</v>
      </c>
      <c r="X29" s="21" t="str">
        <f>X4</f>
        <v>TOTAL</v>
      </c>
    </row>
    <row r="30" spans="2:38" ht="75" x14ac:dyDescent="0.25">
      <c r="B30" s="11" t="s">
        <v>70</v>
      </c>
      <c r="C30" s="11" t="s">
        <v>25</v>
      </c>
      <c r="D30" s="15" t="s">
        <v>71</v>
      </c>
      <c r="E30" s="13">
        <f>IFERROR(VLOOKUP($B30,'VV1'!$B:$E,4,0),0)</f>
        <v>1</v>
      </c>
      <c r="F30" s="13">
        <f>IFERROR(VLOOKUP($B30,'VV2'!$B:$E,4,0),0)</f>
        <v>1</v>
      </c>
      <c r="G30" s="13">
        <f>IFERROR(VLOOKUP($B30,'VV3'!$B:$E,4,0),0)</f>
        <v>1</v>
      </c>
      <c r="H30" s="13">
        <f>IFERROR(VLOOKUP($B30,'VV4'!$B:$E,4,0),0)</f>
        <v>1</v>
      </c>
      <c r="I30" s="13">
        <f>IFERROR(VLOOKUP($B30,'VV5'!$B:$E,4,0),0)</f>
        <v>1</v>
      </c>
      <c r="J30" s="13">
        <f>IFERROR(VLOOKUP($B30,'VV6'!$B:$E,4,0),0)</f>
        <v>1</v>
      </c>
      <c r="K30" s="13">
        <f>IFERROR(VLOOKUP($B30,VV7_8!$B:$E,4,0),0)</f>
        <v>0</v>
      </c>
      <c r="L30" s="13">
        <f>IFERROR(VLOOKUP($B30,'VV9'!$B:$E,4,0),0)</f>
        <v>1</v>
      </c>
      <c r="M30" s="13">
        <f>IFERROR(VLOOKUP($B30,'VV10'!$B:$E,4,0),0)</f>
        <v>0</v>
      </c>
      <c r="N30" s="13">
        <f>IFERROR(VLOOKUP($B30,'VV11'!$B:$E,4,0),0)</f>
        <v>1</v>
      </c>
      <c r="O30" s="13">
        <f>IFERROR(VLOOKUP($B30,'VV12'!$B:$E,4,0),0)</f>
        <v>0</v>
      </c>
      <c r="P30" s="13">
        <f>IFERROR(VLOOKUP($B30,'VV13'!$B:$E,4,0),0)</f>
        <v>1</v>
      </c>
      <c r="Q30" s="13">
        <f>IFERROR(VLOOKUP($B30,'VV14'!$B:$E,4,0),0)</f>
        <v>1</v>
      </c>
      <c r="R30" s="13">
        <f t="shared" ref="R30:R46" si="20">SUM(E30:Q30)</f>
        <v>10</v>
      </c>
      <c r="S30" s="16">
        <v>0</v>
      </c>
      <c r="T30" s="16">
        <v>197.47899159663899</v>
      </c>
      <c r="U30" s="13">
        <f t="shared" ref="U30:U46" si="21">+S30+T30</f>
        <v>197.47899159663899</v>
      </c>
      <c r="V30" s="13">
        <f t="shared" ref="V30:V46" si="22">R30*S30</f>
        <v>0</v>
      </c>
      <c r="W30" s="13">
        <f t="shared" ref="W30:W46" si="23">R30*T30</f>
        <v>1974.7899159663898</v>
      </c>
      <c r="X30" s="13">
        <f t="shared" ref="X30:X46" si="24">+U30*R30</f>
        <v>1974.7899159663898</v>
      </c>
      <c r="Z30" s="1">
        <f t="shared" ref="Z30:Z46" si="25">+E30*$S30+E30*$T30</f>
        <v>197.47899159663899</v>
      </c>
      <c r="AA30" s="1">
        <f t="shared" ref="AA30:AA46" si="26">+F30*$S30+F30*$T30</f>
        <v>197.47899159663899</v>
      </c>
      <c r="AB30" s="1">
        <f t="shared" ref="AB30:AB46" si="27">+G30*$S30+G30*$T30</f>
        <v>197.47899159663899</v>
      </c>
      <c r="AC30" s="1">
        <f t="shared" ref="AC30:AC46" si="28">+H30*$S30+H30*$T30</f>
        <v>197.47899159663899</v>
      </c>
      <c r="AD30" s="1">
        <f t="shared" ref="AD30:AD46" si="29">+I30*$S30+I30*$T30</f>
        <v>197.47899159663899</v>
      </c>
      <c r="AE30" s="1">
        <f t="shared" ref="AE30:AE46" si="30">+J30*$S30+J30*$T30</f>
        <v>197.47899159663899</v>
      </c>
      <c r="AF30" s="1">
        <f t="shared" ref="AF30:AF46" si="31">+K30*$S30+K30*$T30</f>
        <v>0</v>
      </c>
      <c r="AG30" s="1">
        <f t="shared" ref="AG30:AG46" si="32">+L30*$S30+L30*$T30</f>
        <v>197.47899159663899</v>
      </c>
      <c r="AH30" s="1">
        <f t="shared" ref="AH30:AH46" si="33">+M30*$S30+M30*$T30</f>
        <v>0</v>
      </c>
      <c r="AI30" s="1">
        <f t="shared" ref="AI30:AI46" si="34">+N30*$S30+N30*$T30</f>
        <v>197.47899159663899</v>
      </c>
      <c r="AJ30" s="1">
        <f t="shared" ref="AJ30:AJ46" si="35">+O30*$S30+O30*$T30</f>
        <v>0</v>
      </c>
      <c r="AK30" s="1">
        <f t="shared" ref="AK30:AK46" si="36">+P30*$S30+P30*$T30</f>
        <v>197.47899159663899</v>
      </c>
      <c r="AL30" s="1">
        <f t="shared" ref="AL30:AL46" si="37">+Q30*$S30+Q30*$T30</f>
        <v>197.47899159663899</v>
      </c>
    </row>
    <row r="31" spans="2:38" ht="90" x14ac:dyDescent="0.25">
      <c r="B31" s="11" t="s">
        <v>72</v>
      </c>
      <c r="C31" s="11" t="s">
        <v>25</v>
      </c>
      <c r="D31" s="15" t="s">
        <v>73</v>
      </c>
      <c r="E31" s="13">
        <f>IFERROR(VLOOKUP($B31,'VV1'!$B:$E,4,0),0)</f>
        <v>2</v>
      </c>
      <c r="F31" s="13">
        <f>IFERROR(VLOOKUP($B31,'VV2'!$B:$E,4,0),0)</f>
        <v>2</v>
      </c>
      <c r="G31" s="13">
        <f>IFERROR(VLOOKUP($B31,'VV3'!$B:$E,4,0),0)</f>
        <v>2</v>
      </c>
      <c r="H31" s="13">
        <f>IFERROR(VLOOKUP($B31,'VV4'!$B:$E,4,0),0)</f>
        <v>2</v>
      </c>
      <c r="I31" s="13">
        <f>IFERROR(VLOOKUP($B31,'VV5'!$B:$E,4,0),0)</f>
        <v>1</v>
      </c>
      <c r="J31" s="13">
        <f>IFERROR(VLOOKUP($B31,'VV6'!$B:$E,4,0),0)</f>
        <v>1</v>
      </c>
      <c r="K31" s="13">
        <f>IFERROR(VLOOKUP($B31,VV7_8!$B:$E,4,0),0)</f>
        <v>0</v>
      </c>
      <c r="L31" s="13">
        <f>IFERROR(VLOOKUP($B31,'VV9'!$B:$E,4,0),0)</f>
        <v>0</v>
      </c>
      <c r="M31" s="13">
        <f>IFERROR(VLOOKUP($B31,'VV10'!$B:$E,4,0),0)</f>
        <v>0</v>
      </c>
      <c r="N31" s="13">
        <f>IFERROR(VLOOKUP($B31,'VV11'!$B:$E,4,0),0)</f>
        <v>0</v>
      </c>
      <c r="O31" s="13">
        <f>IFERROR(VLOOKUP($B31,'VV12'!$B:$E,4,0),0)</f>
        <v>1</v>
      </c>
      <c r="P31" s="13">
        <f>IFERROR(VLOOKUP($B31,'VV13'!$B:$E,4,0),0)</f>
        <v>1</v>
      </c>
      <c r="Q31" s="13">
        <f>IFERROR(VLOOKUP($B31,'VV14'!$B:$E,4,0),0)</f>
        <v>2</v>
      </c>
      <c r="R31" s="13">
        <f t="shared" si="20"/>
        <v>14</v>
      </c>
      <c r="S31" s="16">
        <v>108.90756302521</v>
      </c>
      <c r="T31" s="16">
        <v>151.26050420168099</v>
      </c>
      <c r="U31" s="13">
        <f t="shared" si="21"/>
        <v>260.16806722689097</v>
      </c>
      <c r="V31" s="13">
        <f t="shared" si="22"/>
        <v>1524.7058823529399</v>
      </c>
      <c r="W31" s="13">
        <f t="shared" si="23"/>
        <v>2117.6470588235338</v>
      </c>
      <c r="X31" s="13">
        <f t="shared" si="24"/>
        <v>3642.3529411764735</v>
      </c>
      <c r="Z31" s="1">
        <f t="shared" si="25"/>
        <v>520.33613445378194</v>
      </c>
      <c r="AA31" s="1">
        <f t="shared" si="26"/>
        <v>520.33613445378194</v>
      </c>
      <c r="AB31" s="1">
        <f t="shared" si="27"/>
        <v>520.33613445378194</v>
      </c>
      <c r="AC31" s="1">
        <f t="shared" si="28"/>
        <v>520.33613445378194</v>
      </c>
      <c r="AD31" s="1">
        <f t="shared" si="29"/>
        <v>260.16806722689097</v>
      </c>
      <c r="AE31" s="1">
        <f t="shared" si="30"/>
        <v>260.16806722689097</v>
      </c>
      <c r="AF31" s="1">
        <f t="shared" si="31"/>
        <v>0</v>
      </c>
      <c r="AG31" s="1">
        <f t="shared" si="32"/>
        <v>0</v>
      </c>
      <c r="AH31" s="1">
        <f t="shared" si="33"/>
        <v>0</v>
      </c>
      <c r="AI31" s="1">
        <f t="shared" si="34"/>
        <v>0</v>
      </c>
      <c r="AJ31" s="1">
        <f t="shared" si="35"/>
        <v>260.16806722689097</v>
      </c>
      <c r="AK31" s="1">
        <f t="shared" si="36"/>
        <v>260.16806722689097</v>
      </c>
      <c r="AL31" s="1">
        <f t="shared" si="37"/>
        <v>520.33613445378194</v>
      </c>
    </row>
    <row r="32" spans="2:38" ht="75" x14ac:dyDescent="0.25">
      <c r="B32" s="11" t="s">
        <v>74</v>
      </c>
      <c r="C32" s="11" t="s">
        <v>25</v>
      </c>
      <c r="D32" s="15" t="s">
        <v>75</v>
      </c>
      <c r="E32" s="13">
        <f>IFERROR(VLOOKUP($B32,'VV1'!$B:$E,4,0),0)</f>
        <v>0</v>
      </c>
      <c r="F32" s="13">
        <f>IFERROR(VLOOKUP($B32,'VV2'!$B:$E,4,0),0)</f>
        <v>0</v>
      </c>
      <c r="G32" s="13">
        <f>IFERROR(VLOOKUP($B32,'VV3'!$B:$E,4,0),0)</f>
        <v>0</v>
      </c>
      <c r="H32" s="13">
        <f>IFERROR(VLOOKUP($B32,'VV4'!$B:$E,4,0),0)</f>
        <v>0</v>
      </c>
      <c r="I32" s="13">
        <f>IFERROR(VLOOKUP($B32,'VV5'!$B:$E,4,0),0)</f>
        <v>0</v>
      </c>
      <c r="J32" s="13">
        <f>IFERROR(VLOOKUP($B32,'VV6'!$B:$E,4,0),0)</f>
        <v>0</v>
      </c>
      <c r="K32" s="13">
        <f>IFERROR(VLOOKUP($B32,VV7_8!$B:$E,4,0),0)</f>
        <v>0</v>
      </c>
      <c r="L32" s="13">
        <f>IFERROR(VLOOKUP($B32,'VV9'!$B:$E,4,0),0)</f>
        <v>0</v>
      </c>
      <c r="M32" s="13">
        <f>IFERROR(VLOOKUP($B32,'VV10'!$B:$E,4,0),0)</f>
        <v>0</v>
      </c>
      <c r="N32" s="13">
        <f>IFERROR(VLOOKUP($B32,'VV11'!$B:$E,4,0),0)</f>
        <v>1</v>
      </c>
      <c r="O32" s="13">
        <f>IFERROR(VLOOKUP($B32,'VV12'!$B:$E,4,0),0)</f>
        <v>0</v>
      </c>
      <c r="P32" s="13">
        <f>IFERROR(VLOOKUP($B32,'VV13'!$B:$E,4,0),0)</f>
        <v>0</v>
      </c>
      <c r="Q32" s="13">
        <f>IFERROR(VLOOKUP($B32,'VV14'!$B:$E,4,0),0)</f>
        <v>1</v>
      </c>
      <c r="R32" s="13">
        <f t="shared" si="20"/>
        <v>2</v>
      </c>
      <c r="S32" s="16">
        <v>18.151260504201701</v>
      </c>
      <c r="T32" s="16">
        <v>151.26050420168099</v>
      </c>
      <c r="U32" s="13">
        <f t="shared" si="21"/>
        <v>169.41176470588269</v>
      </c>
      <c r="V32" s="13">
        <f t="shared" si="22"/>
        <v>36.302521008403403</v>
      </c>
      <c r="W32" s="13">
        <f t="shared" si="23"/>
        <v>302.52100840336198</v>
      </c>
      <c r="X32" s="13">
        <f t="shared" si="24"/>
        <v>338.82352941176538</v>
      </c>
      <c r="Z32" s="1">
        <f t="shared" si="25"/>
        <v>0</v>
      </c>
      <c r="AA32" s="1">
        <f t="shared" si="26"/>
        <v>0</v>
      </c>
      <c r="AB32" s="1">
        <f t="shared" si="27"/>
        <v>0</v>
      </c>
      <c r="AC32" s="1">
        <f t="shared" si="28"/>
        <v>0</v>
      </c>
      <c r="AD32" s="1">
        <f t="shared" si="29"/>
        <v>0</v>
      </c>
      <c r="AE32" s="1">
        <f t="shared" si="30"/>
        <v>0</v>
      </c>
      <c r="AF32" s="1">
        <f t="shared" si="31"/>
        <v>0</v>
      </c>
      <c r="AG32" s="1">
        <f t="shared" si="32"/>
        <v>0</v>
      </c>
      <c r="AH32" s="1">
        <f t="shared" si="33"/>
        <v>0</v>
      </c>
      <c r="AI32" s="1">
        <f t="shared" si="34"/>
        <v>169.41176470588269</v>
      </c>
      <c r="AJ32" s="1">
        <f t="shared" si="35"/>
        <v>0</v>
      </c>
      <c r="AK32" s="1">
        <f t="shared" si="36"/>
        <v>0</v>
      </c>
      <c r="AL32" s="1">
        <f t="shared" si="37"/>
        <v>169.41176470588269</v>
      </c>
    </row>
    <row r="33" spans="2:38" ht="75" x14ac:dyDescent="0.25">
      <c r="B33" s="11" t="s">
        <v>76</v>
      </c>
      <c r="C33" s="11" t="s">
        <v>25</v>
      </c>
      <c r="D33" s="15" t="s">
        <v>77</v>
      </c>
      <c r="E33" s="13">
        <f>IFERROR(VLOOKUP($B33,'VV1'!$B:$E,4,0),0)</f>
        <v>1</v>
      </c>
      <c r="F33" s="13">
        <f>IFERROR(VLOOKUP($B33,'VV2'!$B:$E,4,0),0)</f>
        <v>1</v>
      </c>
      <c r="G33" s="13">
        <f>IFERROR(VLOOKUP($B33,'VV3'!$B:$E,4,0),0)</f>
        <v>1</v>
      </c>
      <c r="H33" s="13">
        <f>IFERROR(VLOOKUP($B33,'VV4'!$B:$E,4,0),0)</f>
        <v>1</v>
      </c>
      <c r="I33" s="13">
        <f>IFERROR(VLOOKUP($B33,'VV5'!$B:$E,4,0),0)</f>
        <v>1</v>
      </c>
      <c r="J33" s="13">
        <f>IFERROR(VLOOKUP($B33,'VV6'!$B:$E,4,0),0)</f>
        <v>0</v>
      </c>
      <c r="K33" s="13">
        <f>IFERROR(VLOOKUP($B33,VV7_8!$B:$E,4,0),0)</f>
        <v>0</v>
      </c>
      <c r="L33" s="13">
        <f>IFERROR(VLOOKUP($B33,'VV9'!$B:$E,4,0),0)</f>
        <v>3</v>
      </c>
      <c r="M33" s="13">
        <f>IFERROR(VLOOKUP($B33,'VV10'!$B:$E,4,0),0)</f>
        <v>0</v>
      </c>
      <c r="N33" s="13">
        <f>IFERROR(VLOOKUP($B33,'VV11'!$B:$E,4,0),0)</f>
        <v>1</v>
      </c>
      <c r="O33" s="13">
        <f>IFERROR(VLOOKUP($B33,'VV12'!$B:$E,4,0),0)</f>
        <v>2</v>
      </c>
      <c r="P33" s="13">
        <f>IFERROR(VLOOKUP($B33,'VV13'!$B:$E,4,0),0)</f>
        <v>2</v>
      </c>
      <c r="Q33" s="13">
        <f>IFERROR(VLOOKUP($B33,'VV14'!$B:$E,4,0),0)</f>
        <v>3</v>
      </c>
      <c r="R33" s="13">
        <f t="shared" si="20"/>
        <v>16</v>
      </c>
      <c r="S33" s="16">
        <v>0</v>
      </c>
      <c r="T33" s="16">
        <v>126.05042016806701</v>
      </c>
      <c r="U33" s="13">
        <f t="shared" si="21"/>
        <v>126.05042016806701</v>
      </c>
      <c r="V33" s="13">
        <f t="shared" si="22"/>
        <v>0</v>
      </c>
      <c r="W33" s="13">
        <f t="shared" si="23"/>
        <v>2016.8067226890721</v>
      </c>
      <c r="X33" s="13">
        <f t="shared" si="24"/>
        <v>2016.8067226890721</v>
      </c>
      <c r="Z33" s="1">
        <f t="shared" si="25"/>
        <v>126.05042016806701</v>
      </c>
      <c r="AA33" s="1">
        <f t="shared" si="26"/>
        <v>126.05042016806701</v>
      </c>
      <c r="AB33" s="1">
        <f t="shared" si="27"/>
        <v>126.05042016806701</v>
      </c>
      <c r="AC33" s="1">
        <f t="shared" si="28"/>
        <v>126.05042016806701</v>
      </c>
      <c r="AD33" s="1">
        <f t="shared" si="29"/>
        <v>126.05042016806701</v>
      </c>
      <c r="AE33" s="1">
        <f t="shared" si="30"/>
        <v>0</v>
      </c>
      <c r="AF33" s="1">
        <f t="shared" si="31"/>
        <v>0</v>
      </c>
      <c r="AG33" s="1">
        <f t="shared" si="32"/>
        <v>378.15126050420099</v>
      </c>
      <c r="AH33" s="1">
        <f t="shared" si="33"/>
        <v>0</v>
      </c>
      <c r="AI33" s="1">
        <f t="shared" si="34"/>
        <v>126.05042016806701</v>
      </c>
      <c r="AJ33" s="1">
        <f t="shared" si="35"/>
        <v>252.10084033613401</v>
      </c>
      <c r="AK33" s="1">
        <f t="shared" si="36"/>
        <v>252.10084033613401</v>
      </c>
      <c r="AL33" s="1">
        <f t="shared" si="37"/>
        <v>378.15126050420099</v>
      </c>
    </row>
    <row r="34" spans="2:38" ht="30" x14ac:dyDescent="0.25">
      <c r="B34" s="11" t="s">
        <v>78</v>
      </c>
      <c r="C34" s="11" t="s">
        <v>25</v>
      </c>
      <c r="D34" s="15" t="s">
        <v>79</v>
      </c>
      <c r="E34" s="13">
        <f>IFERROR(VLOOKUP($B34,'VV1'!$B:$E,4,0),0)</f>
        <v>1</v>
      </c>
      <c r="F34" s="13">
        <f>IFERROR(VLOOKUP($B34,'VV2'!$B:$E,4,0),0)</f>
        <v>1</v>
      </c>
      <c r="G34" s="13">
        <f>IFERROR(VLOOKUP($B34,'VV3'!$B:$E,4,0),0)</f>
        <v>1</v>
      </c>
      <c r="H34" s="13">
        <f>IFERROR(VLOOKUP($B34,'VV4'!$B:$E,4,0),0)</f>
        <v>1</v>
      </c>
      <c r="I34" s="13">
        <f>IFERROR(VLOOKUP($B34,'VV5'!$B:$E,4,0),0)</f>
        <v>1</v>
      </c>
      <c r="J34" s="13">
        <f>IFERROR(VLOOKUP($B34,'VV6'!$B:$E,4,0),0)</f>
        <v>0</v>
      </c>
      <c r="K34" s="13">
        <f>IFERROR(VLOOKUP($B34,VV7_8!$B:$E,4,0),0)</f>
        <v>0</v>
      </c>
      <c r="L34" s="13">
        <f>IFERROR(VLOOKUP($B34,'VV9'!$B:$E,4,0),0)</f>
        <v>3</v>
      </c>
      <c r="M34" s="13">
        <f>IFERROR(VLOOKUP($B34,'VV10'!$B:$E,4,0),0)</f>
        <v>0</v>
      </c>
      <c r="N34" s="13">
        <f>IFERROR(VLOOKUP($B34,'VV11'!$B:$E,4,0),0)</f>
        <v>1</v>
      </c>
      <c r="O34" s="13">
        <f>IFERROR(VLOOKUP($B34,'VV12'!$B:$E,4,0),0)</f>
        <v>2</v>
      </c>
      <c r="P34" s="13">
        <f>IFERROR(VLOOKUP($B34,'VV13'!$B:$E,4,0),0)</f>
        <v>2</v>
      </c>
      <c r="Q34" s="13">
        <f>IFERROR(VLOOKUP($B34,'VV14'!$B:$E,4,0),0)</f>
        <v>3</v>
      </c>
      <c r="R34" s="13">
        <f t="shared" si="20"/>
        <v>16</v>
      </c>
      <c r="S34" s="16">
        <v>75.630252100840295</v>
      </c>
      <c r="T34" s="16">
        <v>0</v>
      </c>
      <c r="U34" s="13">
        <f t="shared" si="21"/>
        <v>75.630252100840295</v>
      </c>
      <c r="V34" s="13">
        <f t="shared" si="22"/>
        <v>1210.0840336134447</v>
      </c>
      <c r="W34" s="13">
        <f t="shared" si="23"/>
        <v>0</v>
      </c>
      <c r="X34" s="13">
        <f t="shared" si="24"/>
        <v>1210.0840336134447</v>
      </c>
      <c r="Z34" s="1">
        <f t="shared" si="25"/>
        <v>75.630252100840295</v>
      </c>
      <c r="AA34" s="1">
        <f t="shared" si="26"/>
        <v>75.630252100840295</v>
      </c>
      <c r="AB34" s="1">
        <f t="shared" si="27"/>
        <v>75.630252100840295</v>
      </c>
      <c r="AC34" s="1">
        <f t="shared" si="28"/>
        <v>75.630252100840295</v>
      </c>
      <c r="AD34" s="1">
        <f t="shared" si="29"/>
        <v>75.630252100840295</v>
      </c>
      <c r="AE34" s="1">
        <f t="shared" si="30"/>
        <v>0</v>
      </c>
      <c r="AF34" s="1">
        <f t="shared" si="31"/>
        <v>0</v>
      </c>
      <c r="AG34" s="1">
        <f t="shared" si="32"/>
        <v>226.89075630252088</v>
      </c>
      <c r="AH34" s="1">
        <f t="shared" si="33"/>
        <v>0</v>
      </c>
      <c r="AI34" s="1">
        <f t="shared" si="34"/>
        <v>75.630252100840295</v>
      </c>
      <c r="AJ34" s="1">
        <f t="shared" si="35"/>
        <v>151.26050420168059</v>
      </c>
      <c r="AK34" s="1">
        <f t="shared" si="36"/>
        <v>151.26050420168059</v>
      </c>
      <c r="AL34" s="1">
        <f t="shared" si="37"/>
        <v>226.89075630252088</v>
      </c>
    </row>
    <row r="35" spans="2:38" ht="30" x14ac:dyDescent="0.25">
      <c r="B35" s="11" t="s">
        <v>80</v>
      </c>
      <c r="C35" s="11"/>
      <c r="D35" s="15" t="s">
        <v>81</v>
      </c>
      <c r="E35" s="13">
        <f>IFERROR(VLOOKUP($B35,'VV1'!$B:$E,4,0),0)</f>
        <v>1</v>
      </c>
      <c r="F35" s="13">
        <f>IFERROR(VLOOKUP($B35,'VV2'!$B:$E,4,0),0)</f>
        <v>1</v>
      </c>
      <c r="G35" s="13">
        <f>IFERROR(VLOOKUP($B35,'VV3'!$B:$E,4,0),0)</f>
        <v>1</v>
      </c>
      <c r="H35" s="13">
        <f>IFERROR(VLOOKUP($B35,'VV4'!$B:$E,4,0),0)</f>
        <v>1</v>
      </c>
      <c r="I35" s="13">
        <f>IFERROR(VLOOKUP($B35,'VV5'!$B:$E,4,0),0)</f>
        <v>1</v>
      </c>
      <c r="J35" s="13">
        <f>IFERROR(VLOOKUP($B35,'VV6'!$B:$E,4,0),0)</f>
        <v>0</v>
      </c>
      <c r="K35" s="13">
        <f>IFERROR(VLOOKUP($B35,VV7_8!$B:$E,4,0),0)</f>
        <v>0</v>
      </c>
      <c r="L35" s="13">
        <f>IFERROR(VLOOKUP($B35,'VV9'!$B:$E,4,0),0)</f>
        <v>3</v>
      </c>
      <c r="M35" s="13">
        <f>IFERROR(VLOOKUP($B35,'VV10'!$B:$E,4,0),0)</f>
        <v>0</v>
      </c>
      <c r="N35" s="13">
        <f>IFERROR(VLOOKUP($B35,'VV11'!$B:$E,4,0),0)</f>
        <v>1</v>
      </c>
      <c r="O35" s="13">
        <f>IFERROR(VLOOKUP($B35,'VV12'!$B:$E,4,0),0)</f>
        <v>2</v>
      </c>
      <c r="P35" s="13">
        <f>IFERROR(VLOOKUP($B35,'VV13'!$B:$E,4,0),0)</f>
        <v>2</v>
      </c>
      <c r="Q35" s="13">
        <f>IFERROR(VLOOKUP($B35,'VV14'!$B:$E,4,0),0)</f>
        <v>3</v>
      </c>
      <c r="R35" s="13">
        <f t="shared" si="20"/>
        <v>16</v>
      </c>
      <c r="S35" s="16">
        <v>100.84033613445401</v>
      </c>
      <c r="T35" s="16">
        <v>0</v>
      </c>
      <c r="U35" s="13">
        <f t="shared" si="21"/>
        <v>100.84033613445401</v>
      </c>
      <c r="V35" s="13">
        <f t="shared" si="22"/>
        <v>1613.4453781512641</v>
      </c>
      <c r="W35" s="13">
        <f t="shared" si="23"/>
        <v>0</v>
      </c>
      <c r="X35" s="13">
        <f t="shared" si="24"/>
        <v>1613.4453781512641</v>
      </c>
      <c r="Z35" s="1">
        <f t="shared" si="25"/>
        <v>100.84033613445401</v>
      </c>
      <c r="AA35" s="1">
        <f t="shared" si="26"/>
        <v>100.84033613445401</v>
      </c>
      <c r="AB35" s="1">
        <f t="shared" si="27"/>
        <v>100.84033613445401</v>
      </c>
      <c r="AC35" s="1">
        <f t="shared" si="28"/>
        <v>100.84033613445401</v>
      </c>
      <c r="AD35" s="1">
        <f t="shared" si="29"/>
        <v>100.84033613445401</v>
      </c>
      <c r="AE35" s="1">
        <f t="shared" si="30"/>
        <v>0</v>
      </c>
      <c r="AF35" s="1">
        <f t="shared" si="31"/>
        <v>0</v>
      </c>
      <c r="AG35" s="1">
        <f t="shared" si="32"/>
        <v>302.52100840336203</v>
      </c>
      <c r="AH35" s="1">
        <f t="shared" si="33"/>
        <v>0</v>
      </c>
      <c r="AI35" s="1">
        <f t="shared" si="34"/>
        <v>100.84033613445401</v>
      </c>
      <c r="AJ35" s="1">
        <f t="shared" si="35"/>
        <v>201.68067226890801</v>
      </c>
      <c r="AK35" s="1">
        <f t="shared" si="36"/>
        <v>201.68067226890801</v>
      </c>
      <c r="AL35" s="1">
        <f t="shared" si="37"/>
        <v>302.52100840336203</v>
      </c>
    </row>
    <row r="36" spans="2:38" ht="75" x14ac:dyDescent="0.25">
      <c r="B36" s="11" t="s">
        <v>82</v>
      </c>
      <c r="C36" s="11" t="s">
        <v>60</v>
      </c>
      <c r="D36" s="15" t="s">
        <v>83</v>
      </c>
      <c r="E36" s="13">
        <f>IFERROR(VLOOKUP($B36,'VV1'!$B:$E,4,0),0)</f>
        <v>1</v>
      </c>
      <c r="F36" s="13">
        <f>IFERROR(VLOOKUP($B36,'VV2'!$B:$E,4,0),0)</f>
        <v>1</v>
      </c>
      <c r="G36" s="13">
        <f>IFERROR(VLOOKUP($B36,'VV3'!$B:$E,4,0),0)</f>
        <v>1</v>
      </c>
      <c r="H36" s="13">
        <f>IFERROR(VLOOKUP($B36,'VV4'!$B:$E,4,0),0)</f>
        <v>1</v>
      </c>
      <c r="I36" s="13">
        <f>IFERROR(VLOOKUP($B36,'VV5'!$B:$E,4,0),0)</f>
        <v>1</v>
      </c>
      <c r="J36" s="13">
        <f>IFERROR(VLOOKUP($B36,'VV6'!$B:$E,4,0),0)</f>
        <v>0</v>
      </c>
      <c r="K36" s="13">
        <f>IFERROR(VLOOKUP($B36,VV7_8!$B:$E,4,0),0)</f>
        <v>0</v>
      </c>
      <c r="L36" s="13">
        <f>IFERROR(VLOOKUP($B36,'VV9'!$B:$E,4,0),0)</f>
        <v>0</v>
      </c>
      <c r="M36" s="13">
        <f>IFERROR(VLOOKUP($B36,'VV10'!$B:$E,4,0),0)</f>
        <v>0</v>
      </c>
      <c r="N36" s="13">
        <f>IFERROR(VLOOKUP($B36,'VV11'!$B:$E,4,0),0)</f>
        <v>1</v>
      </c>
      <c r="O36" s="13">
        <f>IFERROR(VLOOKUP($B36,'VV12'!$B:$E,4,0),0)</f>
        <v>0</v>
      </c>
      <c r="P36" s="13">
        <f>IFERROR(VLOOKUP($B36,'VV13'!$B:$E,4,0),0)</f>
        <v>0</v>
      </c>
      <c r="Q36" s="13">
        <f>IFERROR(VLOOKUP($B36,'VV14'!$B:$E,4,0),0)</f>
        <v>3</v>
      </c>
      <c r="R36" s="13">
        <f t="shared" si="20"/>
        <v>9</v>
      </c>
      <c r="S36" s="16">
        <v>0</v>
      </c>
      <c r="T36" s="16">
        <v>92.436974789915993</v>
      </c>
      <c r="U36" s="13">
        <f t="shared" si="21"/>
        <v>92.436974789915993</v>
      </c>
      <c r="V36" s="13">
        <f t="shared" si="22"/>
        <v>0</v>
      </c>
      <c r="W36" s="13">
        <f t="shared" si="23"/>
        <v>831.93277310924395</v>
      </c>
      <c r="X36" s="13">
        <f t="shared" si="24"/>
        <v>831.93277310924395</v>
      </c>
      <c r="Z36" s="1">
        <f t="shared" si="25"/>
        <v>92.436974789915993</v>
      </c>
      <c r="AA36" s="1">
        <f t="shared" si="26"/>
        <v>92.436974789915993</v>
      </c>
      <c r="AB36" s="1">
        <f t="shared" si="27"/>
        <v>92.436974789915993</v>
      </c>
      <c r="AC36" s="1">
        <f t="shared" si="28"/>
        <v>92.436974789915993</v>
      </c>
      <c r="AD36" s="1">
        <f t="shared" si="29"/>
        <v>92.436974789915993</v>
      </c>
      <c r="AE36" s="1">
        <f t="shared" si="30"/>
        <v>0</v>
      </c>
      <c r="AF36" s="1">
        <f t="shared" si="31"/>
        <v>0</v>
      </c>
      <c r="AG36" s="1">
        <f t="shared" si="32"/>
        <v>0</v>
      </c>
      <c r="AH36" s="1">
        <f t="shared" si="33"/>
        <v>0</v>
      </c>
      <c r="AI36" s="1">
        <f t="shared" si="34"/>
        <v>92.436974789915993</v>
      </c>
      <c r="AJ36" s="1">
        <f t="shared" si="35"/>
        <v>0</v>
      </c>
      <c r="AK36" s="1">
        <f t="shared" si="36"/>
        <v>0</v>
      </c>
      <c r="AL36" s="1">
        <f t="shared" si="37"/>
        <v>277.31092436974797</v>
      </c>
    </row>
    <row r="37" spans="2:38" ht="30" x14ac:dyDescent="0.25">
      <c r="B37" s="11" t="s">
        <v>84</v>
      </c>
      <c r="C37" s="11" t="s">
        <v>60</v>
      </c>
      <c r="D37" s="15" t="s">
        <v>85</v>
      </c>
      <c r="E37" s="13">
        <f>IFERROR(VLOOKUP($B37,'VV1'!$B:$E,4,0),0)</f>
        <v>1</v>
      </c>
      <c r="F37" s="13">
        <f>IFERROR(VLOOKUP($B37,'VV2'!$B:$E,4,0),0)</f>
        <v>1</v>
      </c>
      <c r="G37" s="13">
        <f>IFERROR(VLOOKUP($B37,'VV3'!$B:$E,4,0),0)</f>
        <v>1</v>
      </c>
      <c r="H37" s="13">
        <f>IFERROR(VLOOKUP($B37,'VV4'!$B:$E,4,0),0)</f>
        <v>1</v>
      </c>
      <c r="I37" s="13">
        <f>IFERROR(VLOOKUP($B37,'VV5'!$B:$E,4,0),0)</f>
        <v>1</v>
      </c>
      <c r="J37" s="13">
        <f>IFERROR(VLOOKUP($B37,'VV6'!$B:$E,4,0),0)</f>
        <v>0</v>
      </c>
      <c r="K37" s="13">
        <f>IFERROR(VLOOKUP($B37,VV7_8!$B:$E,4,0),0)</f>
        <v>0</v>
      </c>
      <c r="L37" s="13">
        <f>IFERROR(VLOOKUP($B37,'VV9'!$B:$E,4,0),0)</f>
        <v>0</v>
      </c>
      <c r="M37" s="13">
        <f>IFERROR(VLOOKUP($B37,'VV10'!$B:$E,4,0),0)</f>
        <v>0</v>
      </c>
      <c r="N37" s="13">
        <f>IFERROR(VLOOKUP($B37,'VV11'!$B:$E,4,0),0)</f>
        <v>1</v>
      </c>
      <c r="O37" s="13">
        <f>IFERROR(VLOOKUP($B37,'VV12'!$B:$E,4,0),0)</f>
        <v>0</v>
      </c>
      <c r="P37" s="13">
        <f>IFERROR(VLOOKUP($B37,'VV13'!$B:$E,4,0),0)</f>
        <v>0</v>
      </c>
      <c r="Q37" s="13">
        <f>IFERROR(VLOOKUP($B37,'VV14'!$B:$E,4,0),0)</f>
        <v>3</v>
      </c>
      <c r="R37" s="13">
        <f t="shared" si="20"/>
        <v>9</v>
      </c>
      <c r="S37" s="16">
        <v>33.613445378151297</v>
      </c>
      <c r="T37" s="16">
        <v>0</v>
      </c>
      <c r="U37" s="13">
        <f t="shared" si="21"/>
        <v>33.613445378151297</v>
      </c>
      <c r="V37" s="13">
        <f t="shared" si="22"/>
        <v>302.52100840336169</v>
      </c>
      <c r="W37" s="13">
        <f t="shared" si="23"/>
        <v>0</v>
      </c>
      <c r="X37" s="13">
        <f t="shared" si="24"/>
        <v>302.52100840336169</v>
      </c>
      <c r="Z37" s="1">
        <f t="shared" si="25"/>
        <v>33.613445378151297</v>
      </c>
      <c r="AA37" s="1">
        <f t="shared" si="26"/>
        <v>33.613445378151297</v>
      </c>
      <c r="AB37" s="1">
        <f t="shared" si="27"/>
        <v>33.613445378151297</v>
      </c>
      <c r="AC37" s="1">
        <f t="shared" si="28"/>
        <v>33.613445378151297</v>
      </c>
      <c r="AD37" s="1">
        <f t="shared" si="29"/>
        <v>33.613445378151297</v>
      </c>
      <c r="AE37" s="1">
        <f t="shared" si="30"/>
        <v>0</v>
      </c>
      <c r="AF37" s="1">
        <f t="shared" si="31"/>
        <v>0</v>
      </c>
      <c r="AG37" s="1">
        <f t="shared" si="32"/>
        <v>0</v>
      </c>
      <c r="AH37" s="1">
        <f t="shared" si="33"/>
        <v>0</v>
      </c>
      <c r="AI37" s="1">
        <f t="shared" si="34"/>
        <v>33.613445378151297</v>
      </c>
      <c r="AJ37" s="1">
        <f t="shared" si="35"/>
        <v>0</v>
      </c>
      <c r="AK37" s="1">
        <f t="shared" si="36"/>
        <v>0</v>
      </c>
      <c r="AL37" s="1">
        <f t="shared" si="37"/>
        <v>100.84033613445389</v>
      </c>
    </row>
    <row r="38" spans="2:38" ht="30" x14ac:dyDescent="0.25">
      <c r="B38" s="11" t="s">
        <v>86</v>
      </c>
      <c r="C38" s="11" t="s">
        <v>25</v>
      </c>
      <c r="D38" s="15" t="s">
        <v>87</v>
      </c>
      <c r="E38" s="13">
        <f>IFERROR(VLOOKUP($B38,'VV1'!$B:$E,4,0),0)</f>
        <v>1</v>
      </c>
      <c r="F38" s="13">
        <f>IFERROR(VLOOKUP($B38,'VV2'!$B:$E,4,0),0)</f>
        <v>1</v>
      </c>
      <c r="G38" s="13">
        <f>IFERROR(VLOOKUP($B38,'VV3'!$B:$E,4,0),0)</f>
        <v>1</v>
      </c>
      <c r="H38" s="13">
        <f>IFERROR(VLOOKUP($B38,'VV4'!$B:$E,4,0),0)</f>
        <v>1</v>
      </c>
      <c r="I38" s="13">
        <f>IFERROR(VLOOKUP($B38,'VV5'!$B:$E,4,0),0)</f>
        <v>1</v>
      </c>
      <c r="J38" s="13">
        <f>IFERROR(VLOOKUP($B38,'VV6'!$B:$E,4,0),0)</f>
        <v>0</v>
      </c>
      <c r="K38" s="13">
        <f>IFERROR(VLOOKUP($B38,VV7_8!$B:$E,4,0),0)</f>
        <v>0</v>
      </c>
      <c r="L38" s="13">
        <f>IFERROR(VLOOKUP($B38,'VV9'!$B:$E,4,0),0)</f>
        <v>0</v>
      </c>
      <c r="M38" s="13">
        <f>IFERROR(VLOOKUP($B38,'VV10'!$B:$E,4,0),0)</f>
        <v>0</v>
      </c>
      <c r="N38" s="13">
        <f>IFERROR(VLOOKUP($B38,'VV11'!$B:$E,4,0),0)</f>
        <v>1</v>
      </c>
      <c r="O38" s="13">
        <f>IFERROR(VLOOKUP($B38,'VV12'!$B:$E,4,0),0)</f>
        <v>0</v>
      </c>
      <c r="P38" s="13">
        <f>IFERROR(VLOOKUP($B38,'VV13'!$B:$E,4,0),0)</f>
        <v>0</v>
      </c>
      <c r="Q38" s="13">
        <f>IFERROR(VLOOKUP($B38,'VV14'!$B:$E,4,0),0)</f>
        <v>3</v>
      </c>
      <c r="R38" s="13">
        <f t="shared" si="20"/>
        <v>9</v>
      </c>
      <c r="S38" s="16">
        <v>67.226890756302495</v>
      </c>
      <c r="T38" s="16">
        <v>0</v>
      </c>
      <c r="U38" s="13">
        <f t="shared" si="21"/>
        <v>67.226890756302495</v>
      </c>
      <c r="V38" s="13">
        <f t="shared" si="22"/>
        <v>605.04201680672247</v>
      </c>
      <c r="W38" s="13">
        <f t="shared" si="23"/>
        <v>0</v>
      </c>
      <c r="X38" s="13">
        <f t="shared" si="24"/>
        <v>605.04201680672247</v>
      </c>
      <c r="Z38" s="1">
        <f t="shared" si="25"/>
        <v>67.226890756302495</v>
      </c>
      <c r="AA38" s="1">
        <f t="shared" si="26"/>
        <v>67.226890756302495</v>
      </c>
      <c r="AB38" s="1">
        <f t="shared" si="27"/>
        <v>67.226890756302495</v>
      </c>
      <c r="AC38" s="1">
        <f t="shared" si="28"/>
        <v>67.226890756302495</v>
      </c>
      <c r="AD38" s="1">
        <f t="shared" si="29"/>
        <v>67.226890756302495</v>
      </c>
      <c r="AE38" s="1">
        <f t="shared" si="30"/>
        <v>0</v>
      </c>
      <c r="AF38" s="1">
        <f t="shared" si="31"/>
        <v>0</v>
      </c>
      <c r="AG38" s="1">
        <f t="shared" si="32"/>
        <v>0</v>
      </c>
      <c r="AH38" s="1">
        <f t="shared" si="33"/>
        <v>0</v>
      </c>
      <c r="AI38" s="1">
        <f t="shared" si="34"/>
        <v>67.226890756302495</v>
      </c>
      <c r="AJ38" s="1">
        <f t="shared" si="35"/>
        <v>0</v>
      </c>
      <c r="AK38" s="1">
        <f t="shared" si="36"/>
        <v>0</v>
      </c>
      <c r="AL38" s="1">
        <f t="shared" si="37"/>
        <v>201.68067226890747</v>
      </c>
    </row>
    <row r="39" spans="2:38" ht="90" x14ac:dyDescent="0.25">
      <c r="B39" s="11" t="s">
        <v>88</v>
      </c>
      <c r="C39" s="11" t="s">
        <v>60</v>
      </c>
      <c r="D39" s="15" t="s">
        <v>89</v>
      </c>
      <c r="E39" s="13">
        <f>IFERROR(VLOOKUP($B39,'VV1'!$B:$E,4,0),0)</f>
        <v>1</v>
      </c>
      <c r="F39" s="13">
        <f>IFERROR(VLOOKUP($B39,'VV2'!$B:$E,4,0),0)</f>
        <v>1</v>
      </c>
      <c r="G39" s="13">
        <f>IFERROR(VLOOKUP($B39,'VV3'!$B:$E,4,0),0)</f>
        <v>1</v>
      </c>
      <c r="H39" s="13">
        <f>IFERROR(VLOOKUP($B39,'VV4'!$B:$E,4,0),0)</f>
        <v>0</v>
      </c>
      <c r="I39" s="13">
        <f>IFERROR(VLOOKUP($B39,'VV5'!$B:$E,4,0),0)</f>
        <v>0</v>
      </c>
      <c r="J39" s="13">
        <f>IFERROR(VLOOKUP($B39,'VV6'!$B:$E,4,0),0)</f>
        <v>1</v>
      </c>
      <c r="K39" s="13">
        <f>IFERROR(VLOOKUP($B39,VV7_8!$B:$E,4,0),0)</f>
        <v>0</v>
      </c>
      <c r="L39" s="13">
        <f>IFERROR(VLOOKUP($B39,'VV9'!$B:$E,4,0),0)</f>
        <v>0</v>
      </c>
      <c r="M39" s="13">
        <f>IFERROR(VLOOKUP($B39,'VV10'!$B:$E,4,0),0)</f>
        <v>0</v>
      </c>
      <c r="N39" s="13">
        <f>IFERROR(VLOOKUP($B39,'VV11'!$B:$E,4,0),0)</f>
        <v>0</v>
      </c>
      <c r="O39" s="13">
        <f>IFERROR(VLOOKUP($B39,'VV12'!$B:$E,4,0),0)</f>
        <v>0</v>
      </c>
      <c r="P39" s="13">
        <f>IFERROR(VLOOKUP($B39,'VV13'!$B:$E,4,0),0)</f>
        <v>0</v>
      </c>
      <c r="Q39" s="13">
        <f>IFERROR(VLOOKUP($B39,'VV14'!$B:$E,4,0),0)</f>
        <v>1</v>
      </c>
      <c r="R39" s="13">
        <f t="shared" si="20"/>
        <v>5</v>
      </c>
      <c r="S39" s="16">
        <v>0</v>
      </c>
      <c r="T39" s="16">
        <v>168.06722689075599</v>
      </c>
      <c r="U39" s="13">
        <f t="shared" si="21"/>
        <v>168.06722689075599</v>
      </c>
      <c r="V39" s="13">
        <f t="shared" si="22"/>
        <v>0</v>
      </c>
      <c r="W39" s="13">
        <f t="shared" si="23"/>
        <v>840.33613445378001</v>
      </c>
      <c r="X39" s="13">
        <f t="shared" si="24"/>
        <v>840.33613445378001</v>
      </c>
      <c r="Z39" s="1">
        <f t="shared" si="25"/>
        <v>168.06722689075599</v>
      </c>
      <c r="AA39" s="1">
        <f t="shared" si="26"/>
        <v>168.06722689075599</v>
      </c>
      <c r="AB39" s="1">
        <f t="shared" si="27"/>
        <v>168.06722689075599</v>
      </c>
      <c r="AC39" s="1">
        <f t="shared" si="28"/>
        <v>0</v>
      </c>
      <c r="AD39" s="1">
        <f t="shared" si="29"/>
        <v>0</v>
      </c>
      <c r="AE39" s="1">
        <f t="shared" si="30"/>
        <v>168.06722689075599</v>
      </c>
      <c r="AF39" s="1">
        <f t="shared" si="31"/>
        <v>0</v>
      </c>
      <c r="AG39" s="1">
        <f t="shared" si="32"/>
        <v>0</v>
      </c>
      <c r="AH39" s="1">
        <f t="shared" si="33"/>
        <v>0</v>
      </c>
      <c r="AI39" s="1">
        <f t="shared" si="34"/>
        <v>0</v>
      </c>
      <c r="AJ39" s="1">
        <f t="shared" si="35"/>
        <v>0</v>
      </c>
      <c r="AK39" s="1">
        <f t="shared" si="36"/>
        <v>0</v>
      </c>
      <c r="AL39" s="1">
        <f t="shared" si="37"/>
        <v>168.06722689075599</v>
      </c>
    </row>
    <row r="40" spans="2:38" ht="30" x14ac:dyDescent="0.25">
      <c r="B40" s="11" t="s">
        <v>90</v>
      </c>
      <c r="C40" s="11" t="s">
        <v>60</v>
      </c>
      <c r="D40" s="15" t="s">
        <v>91</v>
      </c>
      <c r="E40" s="13">
        <f>IFERROR(VLOOKUP($B40,'VV1'!$B:$E,4,0),0)</f>
        <v>1</v>
      </c>
      <c r="F40" s="13">
        <f>IFERROR(VLOOKUP($B40,'VV2'!$B:$E,4,0),0)</f>
        <v>1</v>
      </c>
      <c r="G40" s="13">
        <f>IFERROR(VLOOKUP($B40,'VV3'!$B:$E,4,0),0)</f>
        <v>1</v>
      </c>
      <c r="H40" s="13">
        <f>IFERROR(VLOOKUP($B40,'VV4'!$B:$E,4,0),0)</f>
        <v>0</v>
      </c>
      <c r="I40" s="13">
        <f>IFERROR(VLOOKUP($B40,'VV5'!$B:$E,4,0),0)</f>
        <v>0</v>
      </c>
      <c r="J40" s="13">
        <f>IFERROR(VLOOKUP($B40,'VV6'!$B:$E,4,0),0)</f>
        <v>1</v>
      </c>
      <c r="K40" s="13">
        <f>IFERROR(VLOOKUP($B40,VV7_8!$B:$E,4,0),0)</f>
        <v>0</v>
      </c>
      <c r="L40" s="13">
        <f>IFERROR(VLOOKUP($B40,'VV9'!$B:$E,4,0),0)</f>
        <v>0</v>
      </c>
      <c r="M40" s="13">
        <f>IFERROR(VLOOKUP($B40,'VV10'!$B:$E,4,0),0)</f>
        <v>0</v>
      </c>
      <c r="N40" s="13">
        <f>IFERROR(VLOOKUP($B40,'VV11'!$B:$E,4,0),0)</f>
        <v>0</v>
      </c>
      <c r="O40" s="13">
        <f>IFERROR(VLOOKUP($B40,'VV12'!$B:$E,4,0),0)</f>
        <v>0</v>
      </c>
      <c r="P40" s="13">
        <f>IFERROR(VLOOKUP($B40,'VV13'!$B:$E,4,0),0)</f>
        <v>0</v>
      </c>
      <c r="Q40" s="13">
        <f>IFERROR(VLOOKUP($B40,'VV14'!$B:$E,4,0),0)</f>
        <v>1</v>
      </c>
      <c r="R40" s="13">
        <f t="shared" si="20"/>
        <v>5</v>
      </c>
      <c r="S40" s="16">
        <v>84.033613445378194</v>
      </c>
      <c r="T40" s="16">
        <v>0</v>
      </c>
      <c r="U40" s="13">
        <f t="shared" si="21"/>
        <v>84.033613445378194</v>
      </c>
      <c r="V40" s="13">
        <f t="shared" si="22"/>
        <v>420.16806722689097</v>
      </c>
      <c r="W40" s="13">
        <f t="shared" si="23"/>
        <v>0</v>
      </c>
      <c r="X40" s="13">
        <f t="shared" si="24"/>
        <v>420.16806722689097</v>
      </c>
      <c r="Z40" s="1">
        <f t="shared" si="25"/>
        <v>84.033613445378194</v>
      </c>
      <c r="AA40" s="1">
        <f t="shared" si="26"/>
        <v>84.033613445378194</v>
      </c>
      <c r="AB40" s="1">
        <f t="shared" si="27"/>
        <v>84.033613445378194</v>
      </c>
      <c r="AC40" s="1">
        <f t="shared" si="28"/>
        <v>0</v>
      </c>
      <c r="AD40" s="1">
        <f t="shared" si="29"/>
        <v>0</v>
      </c>
      <c r="AE40" s="1">
        <f t="shared" si="30"/>
        <v>84.033613445378194</v>
      </c>
      <c r="AF40" s="1">
        <f t="shared" si="31"/>
        <v>0</v>
      </c>
      <c r="AG40" s="1">
        <f t="shared" si="32"/>
        <v>0</v>
      </c>
      <c r="AH40" s="1">
        <f t="shared" si="33"/>
        <v>0</v>
      </c>
      <c r="AI40" s="1">
        <f t="shared" si="34"/>
        <v>0</v>
      </c>
      <c r="AJ40" s="1">
        <f t="shared" si="35"/>
        <v>0</v>
      </c>
      <c r="AK40" s="1">
        <f t="shared" si="36"/>
        <v>0</v>
      </c>
      <c r="AL40" s="1">
        <f t="shared" si="37"/>
        <v>84.033613445378194</v>
      </c>
    </row>
    <row r="41" spans="2:38" ht="30" x14ac:dyDescent="0.25">
      <c r="B41" s="11" t="s">
        <v>92</v>
      </c>
      <c r="C41" s="11" t="s">
        <v>25</v>
      </c>
      <c r="D41" s="15" t="s">
        <v>93</v>
      </c>
      <c r="E41" s="13">
        <f>IFERROR(VLOOKUP($B41,'VV1'!$B:$E,4,0),0)</f>
        <v>1</v>
      </c>
      <c r="F41" s="13">
        <f>IFERROR(VLOOKUP($B41,'VV2'!$B:$E,4,0),0)</f>
        <v>1</v>
      </c>
      <c r="G41" s="13">
        <f>IFERROR(VLOOKUP($B41,'VV3'!$B:$E,4,0),0)</f>
        <v>1</v>
      </c>
      <c r="H41" s="13">
        <f>IFERROR(VLOOKUP($B41,'VV4'!$B:$E,4,0),0)</f>
        <v>0</v>
      </c>
      <c r="I41" s="13">
        <f>IFERROR(VLOOKUP($B41,'VV5'!$B:$E,4,0),0)</f>
        <v>0</v>
      </c>
      <c r="J41" s="13">
        <f>IFERROR(VLOOKUP($B41,'VV6'!$B:$E,4,0),0)</f>
        <v>1</v>
      </c>
      <c r="K41" s="13">
        <f>IFERROR(VLOOKUP($B41,VV7_8!$B:$E,4,0),0)</f>
        <v>0</v>
      </c>
      <c r="L41" s="13">
        <f>IFERROR(VLOOKUP($B41,'VV9'!$B:$E,4,0),0)</f>
        <v>0</v>
      </c>
      <c r="M41" s="13">
        <f>IFERROR(VLOOKUP($B41,'VV10'!$B:$E,4,0),0)</f>
        <v>0</v>
      </c>
      <c r="N41" s="13">
        <f>IFERROR(VLOOKUP($B41,'VV11'!$B:$E,4,0),0)</f>
        <v>0</v>
      </c>
      <c r="O41" s="13">
        <f>IFERROR(VLOOKUP($B41,'VV12'!$B:$E,4,0),0)</f>
        <v>0</v>
      </c>
      <c r="P41" s="13">
        <f>IFERROR(VLOOKUP($B41,'VV13'!$B:$E,4,0),0)</f>
        <v>0</v>
      </c>
      <c r="Q41" s="13">
        <f>IFERROR(VLOOKUP($B41,'VV14'!$B:$E,4,0),0)</f>
        <v>1</v>
      </c>
      <c r="R41" s="13">
        <f t="shared" si="20"/>
        <v>5</v>
      </c>
      <c r="S41" s="16">
        <v>126.05042016806701</v>
      </c>
      <c r="T41" s="16">
        <v>0</v>
      </c>
      <c r="U41" s="13">
        <f t="shared" si="21"/>
        <v>126.05042016806701</v>
      </c>
      <c r="V41" s="13">
        <f t="shared" si="22"/>
        <v>630.25210084033506</v>
      </c>
      <c r="W41" s="13">
        <f t="shared" si="23"/>
        <v>0</v>
      </c>
      <c r="X41" s="13">
        <f t="shared" si="24"/>
        <v>630.25210084033506</v>
      </c>
      <c r="Z41" s="1">
        <f t="shared" si="25"/>
        <v>126.05042016806701</v>
      </c>
      <c r="AA41" s="1">
        <f t="shared" si="26"/>
        <v>126.05042016806701</v>
      </c>
      <c r="AB41" s="1">
        <f t="shared" si="27"/>
        <v>126.05042016806701</v>
      </c>
      <c r="AC41" s="1">
        <f t="shared" si="28"/>
        <v>0</v>
      </c>
      <c r="AD41" s="1">
        <f t="shared" si="29"/>
        <v>0</v>
      </c>
      <c r="AE41" s="1">
        <f t="shared" si="30"/>
        <v>126.05042016806701</v>
      </c>
      <c r="AF41" s="1">
        <f t="shared" si="31"/>
        <v>0</v>
      </c>
      <c r="AG41" s="1">
        <f t="shared" si="32"/>
        <v>0</v>
      </c>
      <c r="AH41" s="1">
        <f t="shared" si="33"/>
        <v>0</v>
      </c>
      <c r="AI41" s="1">
        <f t="shared" si="34"/>
        <v>0</v>
      </c>
      <c r="AJ41" s="1">
        <f t="shared" si="35"/>
        <v>0</v>
      </c>
      <c r="AK41" s="1">
        <f t="shared" si="36"/>
        <v>0</v>
      </c>
      <c r="AL41" s="1">
        <f t="shared" si="37"/>
        <v>126.05042016806701</v>
      </c>
    </row>
    <row r="42" spans="2:38" ht="45" x14ac:dyDescent="0.25">
      <c r="B42" s="11" t="s">
        <v>94</v>
      </c>
      <c r="C42" s="11" t="s">
        <v>25</v>
      </c>
      <c r="D42" s="15" t="s">
        <v>95</v>
      </c>
      <c r="E42" s="13">
        <f>IFERROR(VLOOKUP($B42,'VV1'!$B:$E,4,0),0)</f>
        <v>1</v>
      </c>
      <c r="F42" s="13">
        <f>IFERROR(VLOOKUP($B42,'VV2'!$B:$E,4,0),0)</f>
        <v>1</v>
      </c>
      <c r="G42" s="13">
        <f>IFERROR(VLOOKUP($B42,'VV3'!$B:$E,4,0),0)</f>
        <v>1</v>
      </c>
      <c r="H42" s="13">
        <f>IFERROR(VLOOKUP($B42,'VV4'!$B:$E,4,0),0)</f>
        <v>1</v>
      </c>
      <c r="I42" s="13">
        <f>IFERROR(VLOOKUP($B42,'VV5'!$B:$E,4,0),0)</f>
        <v>1</v>
      </c>
      <c r="J42" s="13">
        <f>IFERROR(VLOOKUP($B42,'VV6'!$B:$E,4,0),0)</f>
        <v>1</v>
      </c>
      <c r="K42" s="13">
        <f>IFERROR(VLOOKUP($B42,VV7_8!$B:$E,4,0),0)</f>
        <v>0</v>
      </c>
      <c r="L42" s="13">
        <f>IFERROR(VLOOKUP($B42,'VV9'!$B:$E,4,0),0)</f>
        <v>0</v>
      </c>
      <c r="M42" s="13">
        <f>IFERROR(VLOOKUP($B42,'VV10'!$B:$E,4,0),0)</f>
        <v>0</v>
      </c>
      <c r="N42" s="13">
        <f>IFERROR(VLOOKUP($B42,'VV11'!$B:$E,4,0),0)</f>
        <v>1</v>
      </c>
      <c r="O42" s="13">
        <f>IFERROR(VLOOKUP($B42,'VV12'!$B:$E,4,0),0)</f>
        <v>1</v>
      </c>
      <c r="P42" s="13">
        <f>IFERROR(VLOOKUP($B42,'VV13'!$B:$E,4,0),0)</f>
        <v>1</v>
      </c>
      <c r="Q42" s="13">
        <f>IFERROR(VLOOKUP($B42,'VV14'!$B:$E,4,0),0)</f>
        <v>1</v>
      </c>
      <c r="R42" s="13">
        <f t="shared" si="20"/>
        <v>10</v>
      </c>
      <c r="S42" s="16">
        <v>126.05042016806701</v>
      </c>
      <c r="T42" s="16">
        <v>16.806722689075599</v>
      </c>
      <c r="U42" s="13">
        <f t="shared" si="21"/>
        <v>142.85714285714261</v>
      </c>
      <c r="V42" s="13">
        <f t="shared" si="22"/>
        <v>1260.5042016806701</v>
      </c>
      <c r="W42" s="13">
        <f t="shared" si="23"/>
        <v>168.06722689075599</v>
      </c>
      <c r="X42" s="13">
        <f t="shared" si="24"/>
        <v>1428.5714285714262</v>
      </c>
      <c r="Z42" s="1">
        <f t="shared" si="25"/>
        <v>142.85714285714261</v>
      </c>
      <c r="AA42" s="1">
        <f t="shared" si="26"/>
        <v>142.85714285714261</v>
      </c>
      <c r="AB42" s="1">
        <f t="shared" si="27"/>
        <v>142.85714285714261</v>
      </c>
      <c r="AC42" s="1">
        <f t="shared" si="28"/>
        <v>142.85714285714261</v>
      </c>
      <c r="AD42" s="1">
        <f t="shared" si="29"/>
        <v>142.85714285714261</v>
      </c>
      <c r="AE42" s="1">
        <f t="shared" si="30"/>
        <v>142.85714285714261</v>
      </c>
      <c r="AF42" s="1">
        <f t="shared" si="31"/>
        <v>0</v>
      </c>
      <c r="AG42" s="1">
        <f t="shared" si="32"/>
        <v>0</v>
      </c>
      <c r="AH42" s="1">
        <f t="shared" si="33"/>
        <v>0</v>
      </c>
      <c r="AI42" s="1">
        <f t="shared" si="34"/>
        <v>142.85714285714261</v>
      </c>
      <c r="AJ42" s="1">
        <f t="shared" si="35"/>
        <v>142.85714285714261</v>
      </c>
      <c r="AK42" s="1">
        <f t="shared" si="36"/>
        <v>142.85714285714261</v>
      </c>
      <c r="AL42" s="1">
        <f t="shared" si="37"/>
        <v>142.85714285714261</v>
      </c>
    </row>
    <row r="43" spans="2:38" ht="120" x14ac:dyDescent="0.25">
      <c r="B43" s="11" t="s">
        <v>96</v>
      </c>
      <c r="C43" s="11" t="s">
        <v>25</v>
      </c>
      <c r="D43" s="15" t="s">
        <v>97</v>
      </c>
      <c r="E43" s="13">
        <f>IFERROR(VLOOKUP($B43,'VV1'!$B:$E,4,0),0)</f>
        <v>75</v>
      </c>
      <c r="F43" s="13">
        <f>IFERROR(VLOOKUP($B43,'VV2'!$B:$E,4,0),0)</f>
        <v>60</v>
      </c>
      <c r="G43" s="13">
        <f>IFERROR(VLOOKUP($B43,'VV3'!$B:$E,4,0),0)</f>
        <v>55</v>
      </c>
      <c r="H43" s="13">
        <f>IFERROR(VLOOKUP($B43,'VV4'!$B:$E,4,0),0)</f>
        <v>15</v>
      </c>
      <c r="I43" s="13">
        <f>IFERROR(VLOOKUP($B43,'VV5'!$B:$E,4,0),0)</f>
        <v>15</v>
      </c>
      <c r="J43" s="13">
        <f>IFERROR(VLOOKUP($B43,'VV6'!$B:$E,4,0),0)</f>
        <v>10</v>
      </c>
      <c r="K43" s="13">
        <f>IFERROR(VLOOKUP($B43,VV7_8!$B:$E,4,0),0)</f>
        <v>0</v>
      </c>
      <c r="L43" s="13">
        <f>IFERROR(VLOOKUP($B43,'VV9'!$B:$E,4,0),0)</f>
        <v>88</v>
      </c>
      <c r="M43" s="13">
        <f>IFERROR(VLOOKUP($B43,'VV10'!$B:$E,4,0),0)</f>
        <v>10</v>
      </c>
      <c r="N43" s="13">
        <f>IFERROR(VLOOKUP($B43,'VV11'!$B:$E,4,0),0)</f>
        <v>50</v>
      </c>
      <c r="O43" s="13">
        <f>IFERROR(VLOOKUP($B43,'VV12'!$B:$E,4,0),0)</f>
        <v>90</v>
      </c>
      <c r="P43" s="13">
        <f>IFERROR(VLOOKUP($B43,'VV13'!$B:$E,4,0),0)</f>
        <v>5</v>
      </c>
      <c r="Q43" s="13">
        <f>IFERROR(VLOOKUP($B43,'VV14'!$B:$E,4,0),0)</f>
        <v>375</v>
      </c>
      <c r="R43" s="13">
        <f t="shared" si="20"/>
        <v>848</v>
      </c>
      <c r="S43" s="16">
        <v>0</v>
      </c>
      <c r="T43" s="16">
        <v>42.016806722689097</v>
      </c>
      <c r="U43" s="13">
        <f t="shared" si="21"/>
        <v>42.016806722689097</v>
      </c>
      <c r="V43" s="13">
        <f t="shared" si="22"/>
        <v>0</v>
      </c>
      <c r="W43" s="13">
        <f t="shared" si="23"/>
        <v>35630.252100840356</v>
      </c>
      <c r="X43" s="13">
        <f t="shared" si="24"/>
        <v>35630.252100840356</v>
      </c>
      <c r="Z43" s="1">
        <f t="shared" si="25"/>
        <v>3151.2605042016821</v>
      </c>
      <c r="AA43" s="1">
        <f t="shared" si="26"/>
        <v>2521.0084033613457</v>
      </c>
      <c r="AB43" s="1">
        <f t="shared" si="27"/>
        <v>2310.9243697479005</v>
      </c>
      <c r="AC43" s="1">
        <f t="shared" si="28"/>
        <v>630.25210084033642</v>
      </c>
      <c r="AD43" s="1">
        <f t="shared" si="29"/>
        <v>630.25210084033642</v>
      </c>
      <c r="AE43" s="1">
        <f t="shared" si="30"/>
        <v>420.16806722689097</v>
      </c>
      <c r="AF43" s="1">
        <f t="shared" si="31"/>
        <v>0</v>
      </c>
      <c r="AG43" s="1">
        <f t="shared" si="32"/>
        <v>3697.4789915966403</v>
      </c>
      <c r="AH43" s="1">
        <f t="shared" si="33"/>
        <v>420.16806722689097</v>
      </c>
      <c r="AI43" s="1">
        <f t="shared" si="34"/>
        <v>2100.8403361344549</v>
      </c>
      <c r="AJ43" s="1">
        <f t="shared" si="35"/>
        <v>3781.5126050420185</v>
      </c>
      <c r="AK43" s="1">
        <f t="shared" si="36"/>
        <v>210.08403361344548</v>
      </c>
      <c r="AL43" s="1">
        <f t="shared" si="37"/>
        <v>15756.302521008411</v>
      </c>
    </row>
    <row r="44" spans="2:38" ht="45" x14ac:dyDescent="0.25">
      <c r="B44" s="11" t="s">
        <v>98</v>
      </c>
      <c r="C44" s="11" t="s">
        <v>25</v>
      </c>
      <c r="D44" s="15" t="s">
        <v>99</v>
      </c>
      <c r="E44" s="13">
        <f>IFERROR(VLOOKUP($B44,'VV1'!$B:$E,4,0),0)</f>
        <v>1</v>
      </c>
      <c r="F44" s="13">
        <f>IFERROR(VLOOKUP($B44,'VV2'!$B:$E,4,0),0)</f>
        <v>1</v>
      </c>
      <c r="G44" s="13">
        <f>IFERROR(VLOOKUP($B44,'VV3'!$B:$E,4,0),0)</f>
        <v>1</v>
      </c>
      <c r="H44" s="13">
        <f>IFERROR(VLOOKUP($B44,'VV4'!$B:$E,4,0),0)</f>
        <v>1</v>
      </c>
      <c r="I44" s="13">
        <f>IFERROR(VLOOKUP($B44,'VV5'!$B:$E,4,0),0)</f>
        <v>1</v>
      </c>
      <c r="J44" s="13">
        <f>IFERROR(VLOOKUP($B44,'VV6'!$B:$E,4,0),0)</f>
        <v>1</v>
      </c>
      <c r="K44" s="13">
        <f>IFERROR(VLOOKUP($B44,VV7_8!$B:$E,4,0),0)</f>
        <v>0</v>
      </c>
      <c r="L44" s="13">
        <f>IFERROR(VLOOKUP($B44,'VV9'!$B:$E,4,0),0)</f>
        <v>1</v>
      </c>
      <c r="M44" s="13">
        <f>IFERROR(VLOOKUP($B44,'VV10'!$B:$E,4,0),0)</f>
        <v>0</v>
      </c>
      <c r="N44" s="13">
        <f>IFERROR(VLOOKUP($B44,'VV11'!$B:$E,4,0),0)</f>
        <v>1</v>
      </c>
      <c r="O44" s="13">
        <f>IFERROR(VLOOKUP($B44,'VV12'!$B:$E,4,0),0)</f>
        <v>0</v>
      </c>
      <c r="P44" s="13">
        <f>IFERROR(VLOOKUP($B44,'VV13'!$B:$E,4,0),0)</f>
        <v>1</v>
      </c>
      <c r="Q44" s="13">
        <f>IFERROR(VLOOKUP($B44,'VV14'!$B:$E,4,0),0)</f>
        <v>1</v>
      </c>
      <c r="R44" s="13">
        <f t="shared" si="20"/>
        <v>10</v>
      </c>
      <c r="S44" s="16">
        <v>29.411764705882401</v>
      </c>
      <c r="T44" s="16">
        <v>42.016806722689097</v>
      </c>
      <c r="U44" s="13">
        <f t="shared" si="21"/>
        <v>71.428571428571502</v>
      </c>
      <c r="V44" s="13">
        <f t="shared" si="22"/>
        <v>294.11764705882399</v>
      </c>
      <c r="W44" s="13">
        <f t="shared" si="23"/>
        <v>420.16806722689097</v>
      </c>
      <c r="X44" s="13">
        <f t="shared" si="24"/>
        <v>714.28571428571502</v>
      </c>
      <c r="Z44" s="1">
        <f t="shared" si="25"/>
        <v>71.428571428571502</v>
      </c>
      <c r="AA44" s="1">
        <f t="shared" si="26"/>
        <v>71.428571428571502</v>
      </c>
      <c r="AB44" s="1">
        <f t="shared" si="27"/>
        <v>71.428571428571502</v>
      </c>
      <c r="AC44" s="1">
        <f t="shared" si="28"/>
        <v>71.428571428571502</v>
      </c>
      <c r="AD44" s="1">
        <f t="shared" si="29"/>
        <v>71.428571428571502</v>
      </c>
      <c r="AE44" s="1">
        <f t="shared" si="30"/>
        <v>71.428571428571502</v>
      </c>
      <c r="AF44" s="1">
        <f t="shared" si="31"/>
        <v>0</v>
      </c>
      <c r="AG44" s="1">
        <f t="shared" si="32"/>
        <v>71.428571428571502</v>
      </c>
      <c r="AH44" s="1">
        <f t="shared" si="33"/>
        <v>0</v>
      </c>
      <c r="AI44" s="1">
        <f t="shared" si="34"/>
        <v>71.428571428571502</v>
      </c>
      <c r="AJ44" s="1">
        <f t="shared" si="35"/>
        <v>0</v>
      </c>
      <c r="AK44" s="1">
        <f t="shared" si="36"/>
        <v>71.428571428571502</v>
      </c>
      <c r="AL44" s="1">
        <f t="shared" si="37"/>
        <v>71.428571428571502</v>
      </c>
    </row>
    <row r="45" spans="2:38" ht="30" x14ac:dyDescent="0.25">
      <c r="B45" s="11" t="s">
        <v>100</v>
      </c>
      <c r="C45" s="11" t="s">
        <v>60</v>
      </c>
      <c r="D45" s="15" t="s">
        <v>101</v>
      </c>
      <c r="E45" s="13">
        <f>IFERROR(VLOOKUP($B45,'VV1'!$B:$E,4,0),0)</f>
        <v>3</v>
      </c>
      <c r="F45" s="13">
        <f>IFERROR(VLOOKUP($B45,'VV2'!$B:$E,4,0),0)</f>
        <v>3</v>
      </c>
      <c r="G45" s="13">
        <f>IFERROR(VLOOKUP($B45,'VV3'!$B:$E,4,0),0)</f>
        <v>3</v>
      </c>
      <c r="H45" s="13">
        <f>IFERROR(VLOOKUP($B45,'VV4'!$B:$E,4,0),0)</f>
        <v>3</v>
      </c>
      <c r="I45" s="13">
        <f>IFERROR(VLOOKUP($B45,'VV5'!$B:$E,4,0),0)</f>
        <v>3</v>
      </c>
      <c r="J45" s="13">
        <f>IFERROR(VLOOKUP($B45,'VV6'!$B:$E,4,0),0)</f>
        <v>3</v>
      </c>
      <c r="K45" s="13">
        <f>IFERROR(VLOOKUP($B45,VV7_8!$B:$E,4,0),0)</f>
        <v>0</v>
      </c>
      <c r="L45" s="13">
        <f>IFERROR(VLOOKUP($B45,'VV9'!$B:$E,4,0),0)</f>
        <v>3</v>
      </c>
      <c r="M45" s="13">
        <f>IFERROR(VLOOKUP($B45,'VV10'!$B:$E,4,0),0)</f>
        <v>3</v>
      </c>
      <c r="N45" s="13">
        <f>IFERROR(VLOOKUP($B45,'VV11'!$B:$E,4,0),0)</f>
        <v>3</v>
      </c>
      <c r="O45" s="13">
        <f>IFERROR(VLOOKUP($B45,'VV12'!$B:$E,4,0),0)</f>
        <v>0</v>
      </c>
      <c r="P45" s="13">
        <f>IFERROR(VLOOKUP($B45,'VV13'!$B:$E,4,0),0)</f>
        <v>3</v>
      </c>
      <c r="Q45" s="13">
        <f>IFERROR(VLOOKUP($B45,'VV14'!$B:$E,4,0),0)</f>
        <v>3</v>
      </c>
      <c r="R45" s="13">
        <f t="shared" si="20"/>
        <v>33</v>
      </c>
      <c r="S45" s="16">
        <v>0.92436974789916004</v>
      </c>
      <c r="T45" s="16">
        <v>0</v>
      </c>
      <c r="U45" s="13">
        <f t="shared" si="21"/>
        <v>0.92436974789916004</v>
      </c>
      <c r="V45" s="13">
        <f t="shared" si="22"/>
        <v>30.504201680672281</v>
      </c>
      <c r="W45" s="13">
        <f t="shared" si="23"/>
        <v>0</v>
      </c>
      <c r="X45" s="13">
        <f t="shared" si="24"/>
        <v>30.504201680672281</v>
      </c>
      <c r="Z45" s="1">
        <f t="shared" si="25"/>
        <v>2.7731092436974802</v>
      </c>
      <c r="AA45" s="1">
        <f t="shared" si="26"/>
        <v>2.7731092436974802</v>
      </c>
      <c r="AB45" s="1">
        <f t="shared" si="27"/>
        <v>2.7731092436974802</v>
      </c>
      <c r="AC45" s="1">
        <f t="shared" si="28"/>
        <v>2.7731092436974802</v>
      </c>
      <c r="AD45" s="1">
        <f t="shared" si="29"/>
        <v>2.7731092436974802</v>
      </c>
      <c r="AE45" s="1">
        <f t="shared" si="30"/>
        <v>2.7731092436974802</v>
      </c>
      <c r="AF45" s="1">
        <f t="shared" si="31"/>
        <v>0</v>
      </c>
      <c r="AG45" s="1">
        <f t="shared" si="32"/>
        <v>2.7731092436974802</v>
      </c>
      <c r="AH45" s="1">
        <f t="shared" si="33"/>
        <v>2.7731092436974802</v>
      </c>
      <c r="AI45" s="1">
        <f t="shared" si="34"/>
        <v>2.7731092436974802</v>
      </c>
      <c r="AJ45" s="1">
        <f t="shared" si="35"/>
        <v>0</v>
      </c>
      <c r="AK45" s="1">
        <f t="shared" si="36"/>
        <v>2.7731092436974802</v>
      </c>
      <c r="AL45" s="1">
        <f t="shared" si="37"/>
        <v>2.7731092436974802</v>
      </c>
    </row>
    <row r="46" spans="2:38" ht="75" x14ac:dyDescent="0.25">
      <c r="B46" s="11" t="s">
        <v>102</v>
      </c>
      <c r="C46" s="11" t="s">
        <v>25</v>
      </c>
      <c r="D46" s="15" t="s">
        <v>103</v>
      </c>
      <c r="E46" s="13">
        <f>IFERROR(VLOOKUP($B46,'VV1'!$B:$E,4,0),0)</f>
        <v>1</v>
      </c>
      <c r="F46" s="13">
        <f>IFERROR(VLOOKUP($B46,'VV2'!$B:$E,4,0),0)</f>
        <v>1</v>
      </c>
      <c r="G46" s="13">
        <f>IFERROR(VLOOKUP($B46,'VV3'!$B:$E,4,0),0)</f>
        <v>1</v>
      </c>
      <c r="H46" s="13">
        <f>IFERROR(VLOOKUP($B46,'VV4'!$B:$E,4,0),0)</f>
        <v>1</v>
      </c>
      <c r="I46" s="13">
        <f>IFERROR(VLOOKUP($B46,'VV5'!$B:$E,4,0),0)</f>
        <v>1</v>
      </c>
      <c r="J46" s="13">
        <f>IFERROR(VLOOKUP($B46,'VV6'!$B:$E,4,0),0)</f>
        <v>1</v>
      </c>
      <c r="K46" s="13">
        <f>IFERROR(VLOOKUP($B46,VV7_8!$B:$E,4,0),0)</f>
        <v>0</v>
      </c>
      <c r="L46" s="13">
        <f>IFERROR(VLOOKUP($B46,'VV9'!$B:$E,4,0),0)</f>
        <v>1</v>
      </c>
      <c r="M46" s="13">
        <f>IFERROR(VLOOKUP($B46,'VV10'!$B:$E,4,0),0)</f>
        <v>0</v>
      </c>
      <c r="N46" s="13">
        <f>IFERROR(VLOOKUP($B46,'VV11'!$B:$E,4,0),0)</f>
        <v>1</v>
      </c>
      <c r="O46" s="13">
        <f>IFERROR(VLOOKUP($B46,'VV12'!$B:$E,4,0),0)</f>
        <v>0</v>
      </c>
      <c r="P46" s="13">
        <f>IFERROR(VLOOKUP($B46,'VV13'!$B:$E,4,0),0)</f>
        <v>1</v>
      </c>
      <c r="Q46" s="13">
        <f>IFERROR(VLOOKUP($B46,'VV14'!$B:$E,4,0),0)</f>
        <v>1</v>
      </c>
      <c r="R46" s="13">
        <f t="shared" si="20"/>
        <v>10</v>
      </c>
      <c r="S46" s="16">
        <v>184.87394957983199</v>
      </c>
      <c r="T46" s="16">
        <v>16.806722689075599</v>
      </c>
      <c r="U46" s="13">
        <f t="shared" si="21"/>
        <v>201.68067226890759</v>
      </c>
      <c r="V46" s="13">
        <f t="shared" si="22"/>
        <v>1848.7394957983199</v>
      </c>
      <c r="W46" s="13">
        <f t="shared" si="23"/>
        <v>168.06722689075599</v>
      </c>
      <c r="X46" s="13">
        <f t="shared" si="24"/>
        <v>2016.8067226890757</v>
      </c>
      <c r="Z46" s="1">
        <f t="shared" si="25"/>
        <v>201.68067226890759</v>
      </c>
      <c r="AA46" s="1">
        <f t="shared" si="26"/>
        <v>201.68067226890759</v>
      </c>
      <c r="AB46" s="1">
        <f t="shared" si="27"/>
        <v>201.68067226890759</v>
      </c>
      <c r="AC46" s="1">
        <f t="shared" si="28"/>
        <v>201.68067226890759</v>
      </c>
      <c r="AD46" s="1">
        <f t="shared" si="29"/>
        <v>201.68067226890759</v>
      </c>
      <c r="AE46" s="1">
        <f t="shared" si="30"/>
        <v>201.68067226890759</v>
      </c>
      <c r="AF46" s="1">
        <f t="shared" si="31"/>
        <v>0</v>
      </c>
      <c r="AG46" s="1">
        <f t="shared" si="32"/>
        <v>201.68067226890759</v>
      </c>
      <c r="AH46" s="1">
        <f t="shared" si="33"/>
        <v>0</v>
      </c>
      <c r="AI46" s="1">
        <f t="shared" si="34"/>
        <v>201.68067226890759</v>
      </c>
      <c r="AJ46" s="1">
        <f t="shared" si="35"/>
        <v>0</v>
      </c>
      <c r="AK46" s="1">
        <f t="shared" si="36"/>
        <v>201.68067226890759</v>
      </c>
      <c r="AL46" s="1">
        <f t="shared" si="37"/>
        <v>201.68067226890759</v>
      </c>
    </row>
    <row r="47" spans="2:38" s="7" customFormat="1" x14ac:dyDescent="0.25">
      <c r="D47" s="22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</row>
    <row r="48" spans="2:38" s="7" customFormat="1" x14ac:dyDescent="0.25">
      <c r="D48" s="19" t="s">
        <v>68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20">
        <f>SUM(V30:V46)</f>
        <v>9776.3865546218494</v>
      </c>
      <c r="W48" s="20">
        <f>SUM(W30:W46)</f>
        <v>44470.588235294141</v>
      </c>
      <c r="X48" s="20">
        <f>SUM(X30:X46)</f>
        <v>54246.974789915992</v>
      </c>
      <c r="Z48" s="20">
        <f t="shared" ref="Z48:AL48" si="38">SUM(Z30:Z46)</f>
        <v>5161.764705882355</v>
      </c>
      <c r="AA48" s="20">
        <f t="shared" si="38"/>
        <v>4531.5126050420185</v>
      </c>
      <c r="AB48" s="20">
        <f t="shared" si="38"/>
        <v>4321.4285714285725</v>
      </c>
      <c r="AC48" s="20">
        <f t="shared" si="38"/>
        <v>2262.6050420168076</v>
      </c>
      <c r="AD48" s="20">
        <f t="shared" si="38"/>
        <v>2002.4369747899166</v>
      </c>
      <c r="AE48" s="20">
        <f t="shared" si="38"/>
        <v>1674.7058823529414</v>
      </c>
      <c r="AF48" s="20">
        <f t="shared" si="38"/>
        <v>0</v>
      </c>
      <c r="AG48" s="20">
        <f t="shared" si="38"/>
        <v>5078.4033613445399</v>
      </c>
      <c r="AH48" s="20">
        <f t="shared" si="38"/>
        <v>422.94117647058846</v>
      </c>
      <c r="AI48" s="20">
        <f t="shared" si="38"/>
        <v>3382.2689075630269</v>
      </c>
      <c r="AJ48" s="20">
        <f t="shared" si="38"/>
        <v>4789.5798319327751</v>
      </c>
      <c r="AK48" s="20">
        <f t="shared" si="38"/>
        <v>1691.5126050420172</v>
      </c>
      <c r="AL48" s="20">
        <f t="shared" si="38"/>
        <v>18927.815126050431</v>
      </c>
    </row>
    <row r="49" spans="2:38" s="7" customFormat="1" x14ac:dyDescent="0.25"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</row>
    <row r="50" spans="2:38" x14ac:dyDescent="0.25">
      <c r="B50" s="21" t="s">
        <v>104</v>
      </c>
      <c r="C50" s="9"/>
      <c r="D50" s="9"/>
      <c r="E50" s="23" t="str">
        <f t="shared" ref="E50:U50" si="39">E4</f>
        <v>VV1</v>
      </c>
      <c r="F50" s="23" t="str">
        <f t="shared" si="39"/>
        <v>VV2</v>
      </c>
      <c r="G50" s="23" t="str">
        <f t="shared" si="39"/>
        <v>VV3</v>
      </c>
      <c r="H50" s="23" t="str">
        <f t="shared" si="39"/>
        <v>VV4</v>
      </c>
      <c r="I50" s="23" t="str">
        <f t="shared" si="39"/>
        <v>VV5</v>
      </c>
      <c r="J50" s="23" t="str">
        <f t="shared" si="39"/>
        <v>VV6</v>
      </c>
      <c r="K50" s="23" t="str">
        <f t="shared" si="39"/>
        <v>VV7_8</v>
      </c>
      <c r="L50" s="23" t="str">
        <f t="shared" si="39"/>
        <v>VV9</v>
      </c>
      <c r="M50" s="23" t="str">
        <f t="shared" si="39"/>
        <v>VV10</v>
      </c>
      <c r="N50" s="23" t="str">
        <f t="shared" si="39"/>
        <v>VV11</v>
      </c>
      <c r="O50" s="23" t="str">
        <f t="shared" si="39"/>
        <v>VV12</v>
      </c>
      <c r="P50" s="23" t="str">
        <f t="shared" si="39"/>
        <v>VV13</v>
      </c>
      <c r="Q50" s="23" t="str">
        <f t="shared" si="39"/>
        <v>VV14</v>
      </c>
      <c r="R50" s="23" t="str">
        <f t="shared" si="39"/>
        <v>TOTAL</v>
      </c>
      <c r="S50" s="23" t="str">
        <f t="shared" si="39"/>
        <v>MATERIAL</v>
      </c>
      <c r="T50" s="23" t="str">
        <f t="shared" si="39"/>
        <v>MÀ D'OBRA</v>
      </c>
      <c r="U50" s="23" t="str">
        <f t="shared" si="39"/>
        <v>PREU UNITARI</v>
      </c>
      <c r="V50" s="9" t="s">
        <v>22</v>
      </c>
      <c r="W50" s="9" t="s">
        <v>23</v>
      </c>
      <c r="X50" s="23" t="str">
        <f>X4</f>
        <v>TOTAL</v>
      </c>
    </row>
    <row r="51" spans="2:38" ht="60" x14ac:dyDescent="0.25">
      <c r="B51" s="11" t="s">
        <v>105</v>
      </c>
      <c r="C51" s="11" t="s">
        <v>25</v>
      </c>
      <c r="D51" s="15" t="s">
        <v>106</v>
      </c>
      <c r="E51" s="13">
        <f>IFERROR(VLOOKUP($B51,'VV1'!$B:$E,4,0),0)</f>
        <v>1</v>
      </c>
      <c r="F51" s="13">
        <f>IFERROR(VLOOKUP($B51,'VV2'!$B:$E,4,0),0)</f>
        <v>1</v>
      </c>
      <c r="G51" s="13">
        <f>IFERROR(VLOOKUP($B51,'VV3'!$B:$E,4,0),0)</f>
        <v>1</v>
      </c>
      <c r="H51" s="13">
        <f>IFERROR(VLOOKUP($B51,'VV4'!$B:$E,4,0),0)</f>
        <v>1</v>
      </c>
      <c r="I51" s="13">
        <f>IFERROR(VLOOKUP($B51,'VV5'!$B:$E,4,0),0)</f>
        <v>1</v>
      </c>
      <c r="J51" s="13">
        <f>IFERROR(VLOOKUP($B51,'VV6'!$B:$E,4,0),0)</f>
        <v>1</v>
      </c>
      <c r="K51" s="13">
        <f>IFERROR(VLOOKUP($B51,VV7_8!$B:$E,4,0),0)</f>
        <v>1</v>
      </c>
      <c r="L51" s="13">
        <f>IFERROR(VLOOKUP($B51,'VV9'!$B:$E,4,0),0)</f>
        <v>1</v>
      </c>
      <c r="M51" s="13">
        <f>IFERROR(VLOOKUP($B51,'VV10'!$B:$E,4,0),0)</f>
        <v>1</v>
      </c>
      <c r="N51" s="13">
        <f>IFERROR(VLOOKUP($B51,'VV11'!$B:$E,4,0),0)</f>
        <v>1</v>
      </c>
      <c r="O51" s="13">
        <f>IFERROR(VLOOKUP($B51,'VV12'!$B:$E,4,0),0)</f>
        <v>1</v>
      </c>
      <c r="P51" s="13">
        <f>IFERROR(VLOOKUP($B51,'VV13'!$B:$E,4,0),0)</f>
        <v>1</v>
      </c>
      <c r="Q51" s="13">
        <f>IFERROR(VLOOKUP($B51,'VV14'!$B:$E,4,0),0)</f>
        <v>3</v>
      </c>
      <c r="R51" s="13">
        <f>SUM(E51:Q51)</f>
        <v>15</v>
      </c>
      <c r="S51" s="16">
        <v>203.697478991597</v>
      </c>
      <c r="T51" s="16">
        <v>40</v>
      </c>
      <c r="U51" s="13">
        <f>+S51+T51</f>
        <v>243.697478991597</v>
      </c>
      <c r="V51" s="13">
        <f>R51*S51</f>
        <v>3055.4621848739548</v>
      </c>
      <c r="W51" s="13">
        <f>R51*T51</f>
        <v>600</v>
      </c>
      <c r="X51" s="13">
        <f>+U51*R51</f>
        <v>3655.4621848739548</v>
      </c>
      <c r="Z51" s="1">
        <f t="shared" ref="Z51:AL51" si="40">+E51*$S51+E51*$T51</f>
        <v>243.697478991597</v>
      </c>
      <c r="AA51" s="1">
        <f t="shared" si="40"/>
        <v>243.697478991597</v>
      </c>
      <c r="AB51" s="1">
        <f t="shared" si="40"/>
        <v>243.697478991597</v>
      </c>
      <c r="AC51" s="1">
        <f t="shared" si="40"/>
        <v>243.697478991597</v>
      </c>
      <c r="AD51" s="1">
        <f t="shared" si="40"/>
        <v>243.697478991597</v>
      </c>
      <c r="AE51" s="1">
        <f t="shared" si="40"/>
        <v>243.697478991597</v>
      </c>
      <c r="AF51" s="1">
        <f t="shared" si="40"/>
        <v>243.697478991597</v>
      </c>
      <c r="AG51" s="1">
        <f t="shared" si="40"/>
        <v>243.697478991597</v>
      </c>
      <c r="AH51" s="1">
        <f t="shared" si="40"/>
        <v>243.697478991597</v>
      </c>
      <c r="AI51" s="1">
        <f t="shared" si="40"/>
        <v>243.697478991597</v>
      </c>
      <c r="AJ51" s="1">
        <f t="shared" si="40"/>
        <v>243.697478991597</v>
      </c>
      <c r="AK51" s="1">
        <f t="shared" si="40"/>
        <v>243.697478991597</v>
      </c>
      <c r="AL51" s="1">
        <f t="shared" si="40"/>
        <v>731.09243697479099</v>
      </c>
    </row>
    <row r="52" spans="2:38" x14ac:dyDescent="0.25">
      <c r="B52" s="7"/>
      <c r="C52" s="7"/>
      <c r="D52" s="22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7"/>
    </row>
    <row r="53" spans="2:38" x14ac:dyDescent="0.25">
      <c r="B53" s="7"/>
      <c r="C53" s="7"/>
      <c r="D53" s="7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7"/>
    </row>
    <row r="54" spans="2:38" ht="18.75" x14ac:dyDescent="0.3">
      <c r="B54" s="7"/>
      <c r="C54" s="7"/>
      <c r="D54" s="24" t="s">
        <v>107</v>
      </c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6"/>
      <c r="T54" s="27"/>
      <c r="U54" s="26"/>
      <c r="V54" s="26"/>
      <c r="W54" s="26"/>
      <c r="X54" s="28">
        <f>X51+X48+X27</f>
        <v>335357.51831932779</v>
      </c>
      <c r="Z54" s="29">
        <f t="shared" ref="Z54:AL54" si="41">Z51+Z48+Z27</f>
        <v>31960.297142857144</v>
      </c>
      <c r="AA54" s="29">
        <f t="shared" si="41"/>
        <v>31330.045042016805</v>
      </c>
      <c r="AB54" s="29">
        <f t="shared" si="41"/>
        <v>31456.095462184872</v>
      </c>
      <c r="AC54" s="29">
        <f t="shared" si="41"/>
        <v>29061.137478991597</v>
      </c>
      <c r="AD54" s="29">
        <f t="shared" si="41"/>
        <v>19101.809747899166</v>
      </c>
      <c r="AE54" s="29">
        <f t="shared" si="41"/>
        <v>18774.078655462192</v>
      </c>
      <c r="AF54" s="29">
        <f t="shared" si="41"/>
        <v>21093.280336134456</v>
      </c>
      <c r="AG54" s="29">
        <f t="shared" si="41"/>
        <v>21152.566050420173</v>
      </c>
      <c r="AH54" s="29">
        <f t="shared" si="41"/>
        <v>12378.406386554623</v>
      </c>
      <c r="AI54" s="29">
        <f t="shared" si="41"/>
        <v>19275.759327731095</v>
      </c>
      <c r="AJ54" s="29">
        <f t="shared" si="41"/>
        <v>16992.944201680672</v>
      </c>
      <c r="AK54" s="29">
        <f t="shared" si="41"/>
        <v>25865.675294117646</v>
      </c>
      <c r="AL54" s="29">
        <f t="shared" si="41"/>
        <v>56915.423193277325</v>
      </c>
    </row>
    <row r="55" spans="2:38" s="7" customFormat="1" ht="15.75" x14ac:dyDescent="0.25">
      <c r="X55" s="8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</row>
    <row r="56" spans="2:38" ht="21" x14ac:dyDescent="0.35">
      <c r="B56" s="7"/>
      <c r="C56" s="7"/>
      <c r="D56" s="31" t="s">
        <v>108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3"/>
      <c r="U56" s="32"/>
      <c r="V56" s="32"/>
      <c r="W56" s="32"/>
      <c r="X56" s="34">
        <f>V51+V48+V27</f>
        <v>249114.62184873951</v>
      </c>
      <c r="Z56" s="35">
        <f t="shared" ref="Z56:AL56" si="42">X51+X48+X27</f>
        <v>335357.51831932779</v>
      </c>
      <c r="AA56" s="35">
        <f t="shared" si="42"/>
        <v>0</v>
      </c>
      <c r="AB56" s="35">
        <f t="shared" si="42"/>
        <v>31960.297142857144</v>
      </c>
      <c r="AC56" s="35">
        <f t="shared" si="42"/>
        <v>31330.045042016805</v>
      </c>
      <c r="AD56" s="35">
        <f t="shared" si="42"/>
        <v>31456.095462184872</v>
      </c>
      <c r="AE56" s="35">
        <f t="shared" si="42"/>
        <v>29061.137478991597</v>
      </c>
      <c r="AF56" s="35">
        <f t="shared" si="42"/>
        <v>19101.809747899166</v>
      </c>
      <c r="AG56" s="35">
        <f t="shared" si="42"/>
        <v>18774.078655462192</v>
      </c>
      <c r="AH56" s="35">
        <f t="shared" si="42"/>
        <v>21093.280336134456</v>
      </c>
      <c r="AI56" s="35">
        <f t="shared" si="42"/>
        <v>21152.566050420173</v>
      </c>
      <c r="AJ56" s="35">
        <f t="shared" si="42"/>
        <v>12378.406386554623</v>
      </c>
      <c r="AK56" s="35">
        <f t="shared" si="42"/>
        <v>19275.759327731095</v>
      </c>
      <c r="AL56" s="35">
        <f t="shared" si="42"/>
        <v>16992.944201680672</v>
      </c>
    </row>
    <row r="57" spans="2:38" ht="21" x14ac:dyDescent="0.35">
      <c r="B57" s="7"/>
      <c r="C57" s="7"/>
      <c r="D57" s="31" t="s">
        <v>109</v>
      </c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3"/>
      <c r="U57" s="32"/>
      <c r="V57" s="32"/>
      <c r="W57" s="32"/>
      <c r="X57" s="34">
        <f>W51+W48+W27</f>
        <v>86242.896470588283</v>
      </c>
      <c r="Z57" s="35">
        <f t="shared" ref="Z57:AL57" si="43">Y51+Y48+Y27</f>
        <v>0</v>
      </c>
      <c r="AA57" s="35">
        <f t="shared" si="43"/>
        <v>31960.297142857144</v>
      </c>
      <c r="AB57" s="35">
        <f t="shared" si="43"/>
        <v>31330.045042016805</v>
      </c>
      <c r="AC57" s="35">
        <f t="shared" si="43"/>
        <v>31456.095462184872</v>
      </c>
      <c r="AD57" s="35">
        <f t="shared" si="43"/>
        <v>29061.137478991597</v>
      </c>
      <c r="AE57" s="35">
        <f t="shared" si="43"/>
        <v>19101.809747899166</v>
      </c>
      <c r="AF57" s="35">
        <f t="shared" si="43"/>
        <v>18774.078655462192</v>
      </c>
      <c r="AG57" s="35">
        <f t="shared" si="43"/>
        <v>21093.280336134456</v>
      </c>
      <c r="AH57" s="35">
        <f t="shared" si="43"/>
        <v>21152.566050420173</v>
      </c>
      <c r="AI57" s="35">
        <f t="shared" si="43"/>
        <v>12378.406386554623</v>
      </c>
      <c r="AJ57" s="35">
        <f t="shared" si="43"/>
        <v>19275.759327731095</v>
      </c>
      <c r="AK57" s="35">
        <f t="shared" si="43"/>
        <v>16992.944201680672</v>
      </c>
      <c r="AL57" s="35">
        <f t="shared" si="43"/>
        <v>25865.675294117646</v>
      </c>
    </row>
    <row r="58" spans="2:38" ht="15.75" x14ac:dyDescent="0.25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8"/>
      <c r="Y58" s="7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2:38" ht="15.75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37"/>
      <c r="U59" s="7"/>
      <c r="V59" s="7"/>
      <c r="W59" s="7"/>
      <c r="X59" s="8"/>
      <c r="Y59" s="7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2:38" ht="15.75" x14ac:dyDescent="0.25">
      <c r="B60" s="7"/>
      <c r="C60" s="7"/>
      <c r="D60" s="7" t="s">
        <v>110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20">
        <f>X54*0.06</f>
        <v>20121.451099159665</v>
      </c>
      <c r="Y60" s="7"/>
      <c r="Z60" s="36">
        <f t="shared" ref="Z60:AL60" si="44">Z54*0.06</f>
        <v>1917.6178285714286</v>
      </c>
      <c r="AA60" s="36">
        <f t="shared" si="44"/>
        <v>1879.8027025210083</v>
      </c>
      <c r="AB60" s="36">
        <f t="shared" si="44"/>
        <v>1887.3657277310922</v>
      </c>
      <c r="AC60" s="36">
        <f t="shared" si="44"/>
        <v>1743.6682487394958</v>
      </c>
      <c r="AD60" s="36">
        <f t="shared" si="44"/>
        <v>1146.1085848739499</v>
      </c>
      <c r="AE60" s="36">
        <f t="shared" si="44"/>
        <v>1126.4447193277315</v>
      </c>
      <c r="AF60" s="36">
        <f t="shared" si="44"/>
        <v>1265.5968201680673</v>
      </c>
      <c r="AG60" s="36">
        <f t="shared" si="44"/>
        <v>1269.1539630252103</v>
      </c>
      <c r="AH60" s="36">
        <f t="shared" si="44"/>
        <v>742.70438319327741</v>
      </c>
      <c r="AI60" s="36">
        <f t="shared" si="44"/>
        <v>1156.5455596638656</v>
      </c>
      <c r="AJ60" s="36">
        <f t="shared" si="44"/>
        <v>1019.5766521008403</v>
      </c>
      <c r="AK60" s="36">
        <f t="shared" si="44"/>
        <v>1551.9405176470586</v>
      </c>
      <c r="AL60" s="36">
        <f t="shared" si="44"/>
        <v>3414.9253915966392</v>
      </c>
    </row>
    <row r="61" spans="2:38" ht="15.75" x14ac:dyDescent="0.25">
      <c r="B61" s="7"/>
      <c r="C61" s="7"/>
      <c r="D61" s="7" t="s">
        <v>111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20">
        <f>X54*0.13</f>
        <v>43596.477381512617</v>
      </c>
      <c r="Y61" s="7"/>
      <c r="Z61" s="36">
        <f t="shared" ref="Z61:AL61" si="45">Z54*0.13</f>
        <v>4154.8386285714287</v>
      </c>
      <c r="AA61" s="36">
        <f t="shared" si="45"/>
        <v>4072.9058554621847</v>
      </c>
      <c r="AB61" s="36">
        <f t="shared" si="45"/>
        <v>4089.2924100840337</v>
      </c>
      <c r="AC61" s="36">
        <f t="shared" si="45"/>
        <v>3777.9478722689078</v>
      </c>
      <c r="AD61" s="36">
        <f t="shared" si="45"/>
        <v>2483.2352672268917</v>
      </c>
      <c r="AE61" s="36">
        <f t="shared" si="45"/>
        <v>2440.630225210085</v>
      </c>
      <c r="AF61" s="36">
        <f t="shared" si="45"/>
        <v>2742.1264436974793</v>
      </c>
      <c r="AG61" s="36">
        <f t="shared" si="45"/>
        <v>2749.8335865546228</v>
      </c>
      <c r="AH61" s="36">
        <f t="shared" si="45"/>
        <v>1609.192830252101</v>
      </c>
      <c r="AI61" s="36">
        <f t="shared" si="45"/>
        <v>2505.8487126050427</v>
      </c>
      <c r="AJ61" s="36">
        <f t="shared" si="45"/>
        <v>2209.0827462184875</v>
      </c>
      <c r="AK61" s="36">
        <f t="shared" si="45"/>
        <v>3362.5377882352941</v>
      </c>
      <c r="AL61" s="36">
        <f t="shared" si="45"/>
        <v>7399.005015126053</v>
      </c>
    </row>
    <row r="62" spans="2:38" ht="15.75" x14ac:dyDescent="0.25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8"/>
      <c r="Y62" s="7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2:38" ht="18.75" x14ac:dyDescent="0.3">
      <c r="B63" s="7"/>
      <c r="C63" s="7"/>
      <c r="D63" s="38" t="s">
        <v>112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40">
        <f>X54+X60+X61</f>
        <v>399075.44680000009</v>
      </c>
      <c r="Z63" s="41">
        <f t="shared" ref="Z63:AL63" si="46">Z54+Z60+Z61</f>
        <v>38032.753600000004</v>
      </c>
      <c r="AA63" s="41">
        <f t="shared" si="46"/>
        <v>37282.753600000004</v>
      </c>
      <c r="AB63" s="41">
        <f t="shared" si="46"/>
        <v>37432.753599999996</v>
      </c>
      <c r="AC63" s="41">
        <f t="shared" si="46"/>
        <v>34582.753600000004</v>
      </c>
      <c r="AD63" s="41">
        <f t="shared" si="46"/>
        <v>22731.153600000005</v>
      </c>
      <c r="AE63" s="41">
        <f t="shared" si="46"/>
        <v>22341.153600000005</v>
      </c>
      <c r="AF63" s="41">
        <f t="shared" si="46"/>
        <v>25101.0036</v>
      </c>
      <c r="AG63" s="41">
        <f t="shared" si="46"/>
        <v>25171.553600000007</v>
      </c>
      <c r="AH63" s="41">
        <f t="shared" si="46"/>
        <v>14730.303600000001</v>
      </c>
      <c r="AI63" s="41">
        <f t="shared" si="46"/>
        <v>22938.153600000001</v>
      </c>
      <c r="AJ63" s="41">
        <f t="shared" si="46"/>
        <v>20221.603599999999</v>
      </c>
      <c r="AK63" s="41">
        <f t="shared" si="46"/>
        <v>30780.153599999998</v>
      </c>
      <c r="AL63" s="41">
        <f t="shared" si="46"/>
        <v>67729.353600000017</v>
      </c>
    </row>
    <row r="64" spans="2:38" s="7" customFormat="1" x14ac:dyDescent="0.25">
      <c r="X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</row>
    <row r="65" spans="24:38" s="7" customFormat="1" x14ac:dyDescent="0.25">
      <c r="X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</row>
    <row r="66" spans="24:38" s="7" customFormat="1" x14ac:dyDescent="0.25">
      <c r="X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</row>
    <row r="67" spans="24:38" s="7" customFormat="1" x14ac:dyDescent="0.25">
      <c r="X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</row>
    <row r="68" spans="24:38" s="7" customFormat="1" x14ac:dyDescent="0.25">
      <c r="X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</row>
    <row r="69" spans="24:38" s="7" customFormat="1" x14ac:dyDescent="0.25">
      <c r="X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</row>
  </sheetData>
  <mergeCells count="2">
    <mergeCell ref="B4:D4"/>
    <mergeCell ref="B29:D29"/>
  </mergeCells>
  <pageMargins left="0.70833333333333304" right="0.70833333333333304" top="0.74791666666666701" bottom="0.74791666666666701" header="0.51180555555555496" footer="0.51180555555555496"/>
  <pageSetup paperSize="9" firstPageNumber="0" fitToHeight="2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8"/>
  <sheetViews>
    <sheetView topLeftCell="A10" zoomScale="65" zoomScaleNormal="65" workbookViewId="0">
      <selection activeCell="P17" sqref="P17"/>
    </sheetView>
  </sheetViews>
  <sheetFormatPr baseColWidth="10" defaultColWidth="10.5703125" defaultRowHeight="15" x14ac:dyDescent="0.25"/>
  <cols>
    <col min="1" max="1" width="14.42578125" customWidth="1"/>
    <col min="4" max="4" width="57.28515625" customWidth="1"/>
    <col min="5" max="5" width="12.28515625" customWidth="1"/>
    <col min="6" max="6" width="13.85546875" customWidth="1"/>
    <col min="7" max="7" width="14.28515625" customWidth="1"/>
    <col min="8" max="8" width="15.5703125" customWidth="1"/>
    <col min="9" max="9" width="13.7109375" customWidth="1"/>
    <col min="10" max="10" width="15.7109375" customWidth="1"/>
    <col min="15" max="15" width="14.7109375" customWidth="1"/>
    <col min="16" max="16" width="15" customWidth="1"/>
    <col min="18" max="18" width="18.85546875" customWidth="1"/>
    <col min="19" max="19" width="19.85546875" customWidth="1"/>
    <col min="21" max="21" width="16.85546875" customWidth="1"/>
    <col min="22" max="22" width="17.28515625" customWidth="1"/>
  </cols>
  <sheetData>
    <row r="1" spans="2:19" x14ac:dyDescent="0.25">
      <c r="B1" t="s">
        <v>234</v>
      </c>
    </row>
    <row r="2" spans="2:19" ht="45" x14ac:dyDescent="0.25">
      <c r="B2" s="2" t="s">
        <v>0</v>
      </c>
      <c r="C2" s="3" t="s">
        <v>1</v>
      </c>
      <c r="D2" s="2" t="s">
        <v>2</v>
      </c>
      <c r="E2" s="2" t="s">
        <v>3</v>
      </c>
      <c r="F2" s="4" t="s">
        <v>4</v>
      </c>
      <c r="G2" s="5" t="s">
        <v>5</v>
      </c>
      <c r="H2" s="50" t="s">
        <v>215</v>
      </c>
      <c r="I2" s="50" t="s">
        <v>216</v>
      </c>
      <c r="J2" s="2" t="s">
        <v>217</v>
      </c>
      <c r="K2" s="4" t="s">
        <v>6</v>
      </c>
      <c r="L2" s="5" t="s">
        <v>7</v>
      </c>
    </row>
    <row r="4" spans="2:19" ht="18" customHeight="1" x14ac:dyDescent="0.25">
      <c r="B4" s="98" t="s">
        <v>113</v>
      </c>
      <c r="C4" s="98"/>
      <c r="D4" s="98"/>
      <c r="E4" s="9"/>
      <c r="F4" s="9"/>
      <c r="G4" s="9"/>
      <c r="H4" s="9"/>
      <c r="I4" s="9"/>
      <c r="J4" s="51"/>
      <c r="K4" s="9"/>
      <c r="L4" s="51"/>
      <c r="O4" t="s">
        <v>4</v>
      </c>
      <c r="P4" t="s">
        <v>5</v>
      </c>
      <c r="Q4" t="s">
        <v>7</v>
      </c>
      <c r="R4" t="s">
        <v>218</v>
      </c>
      <c r="S4" t="s">
        <v>219</v>
      </c>
    </row>
    <row r="5" spans="2:19" ht="90" x14ac:dyDescent="0.25">
      <c r="B5" s="11" t="s">
        <v>24</v>
      </c>
      <c r="C5" s="11" t="s">
        <v>25</v>
      </c>
      <c r="D5" s="12" t="s">
        <v>26</v>
      </c>
      <c r="E5" s="16">
        <v>2</v>
      </c>
      <c r="F5" s="16">
        <f t="shared" ref="F5:F25" si="0">+IF(27=0,0,O5/1.19)</f>
        <v>8364.7058823529424</v>
      </c>
      <c r="G5" s="16">
        <f t="shared" ref="G5:G25" si="1">+IF(27=0,0,P5/1.19)</f>
        <v>100.84033613445379</v>
      </c>
      <c r="H5" s="14">
        <f t="shared" ref="H5:H25" si="2">(F5+G5)*0.06</f>
        <v>507.93277310924373</v>
      </c>
      <c r="I5" s="14">
        <f t="shared" ref="I5:I25" si="3">(G5+F5)*0.13</f>
        <v>1100.5210084033615</v>
      </c>
      <c r="J5" s="13">
        <f t="shared" ref="J5:J25" si="4">(F5+G5+H5+I5)*E5</f>
        <v>20148</v>
      </c>
      <c r="K5" s="14">
        <f t="shared" ref="K5:K25" si="5">Q5/1.19</f>
        <v>8465.5462184873959</v>
      </c>
      <c r="L5" s="53">
        <f t="shared" ref="L5:L25" si="6">K5*E5</f>
        <v>16931.092436974792</v>
      </c>
      <c r="O5" s="54">
        <v>9954</v>
      </c>
      <c r="P5" s="54">
        <v>120</v>
      </c>
      <c r="Q5" s="54">
        <f t="shared" ref="Q5:Q18" si="7">(O5+P5)</f>
        <v>10074</v>
      </c>
      <c r="R5">
        <f t="shared" ref="R5:R25" si="8">O5*E5</f>
        <v>19908</v>
      </c>
      <c r="S5">
        <f t="shared" ref="S5:S25" si="9">P5*E5</f>
        <v>240</v>
      </c>
    </row>
    <row r="6" spans="2:19" ht="115.5" customHeight="1" x14ac:dyDescent="0.25">
      <c r="B6" s="11" t="s">
        <v>27</v>
      </c>
      <c r="C6" s="11" t="s">
        <v>25</v>
      </c>
      <c r="D6" s="15" t="s">
        <v>28</v>
      </c>
      <c r="E6" s="16">
        <v>0</v>
      </c>
      <c r="F6" s="16">
        <f t="shared" si="0"/>
        <v>701.68067226890764</v>
      </c>
      <c r="G6" s="16">
        <f t="shared" si="1"/>
        <v>126.05042016806723</v>
      </c>
      <c r="H6" s="53">
        <f t="shared" si="2"/>
        <v>49.663865546218496</v>
      </c>
      <c r="I6" s="53">
        <f t="shared" si="3"/>
        <v>107.60504201680673</v>
      </c>
      <c r="J6" s="16">
        <f t="shared" si="4"/>
        <v>0</v>
      </c>
      <c r="K6" s="53">
        <f t="shared" si="5"/>
        <v>827.73109243697479</v>
      </c>
      <c r="L6" s="53">
        <f t="shared" si="6"/>
        <v>0</v>
      </c>
      <c r="O6" s="54">
        <v>835</v>
      </c>
      <c r="P6" s="54">
        <v>150</v>
      </c>
      <c r="Q6" s="54">
        <f t="shared" si="7"/>
        <v>985</v>
      </c>
      <c r="R6">
        <f t="shared" si="8"/>
        <v>0</v>
      </c>
      <c r="S6">
        <f t="shared" si="9"/>
        <v>0</v>
      </c>
    </row>
    <row r="7" spans="2:19" ht="60" x14ac:dyDescent="0.25">
      <c r="B7" s="11" t="s">
        <v>29</v>
      </c>
      <c r="C7" s="11" t="s">
        <v>25</v>
      </c>
      <c r="D7" s="17" t="s">
        <v>30</v>
      </c>
      <c r="E7" s="16">
        <v>0</v>
      </c>
      <c r="F7" s="16">
        <f t="shared" si="0"/>
        <v>924.36974789915973</v>
      </c>
      <c r="G7" s="16">
        <f t="shared" si="1"/>
        <v>100.84033613445379</v>
      </c>
      <c r="H7" s="53">
        <f t="shared" si="2"/>
        <v>61.512605042016816</v>
      </c>
      <c r="I7" s="53">
        <f t="shared" si="3"/>
        <v>133.27731092436977</v>
      </c>
      <c r="J7" s="16">
        <f t="shared" si="4"/>
        <v>0</v>
      </c>
      <c r="K7" s="53">
        <f t="shared" si="5"/>
        <v>1025.2100840336134</v>
      </c>
      <c r="L7" s="53">
        <f t="shared" si="6"/>
        <v>0</v>
      </c>
      <c r="O7" s="54">
        <v>1100</v>
      </c>
      <c r="P7" s="54">
        <v>120</v>
      </c>
      <c r="Q7" s="54">
        <f t="shared" si="7"/>
        <v>1220</v>
      </c>
      <c r="R7">
        <f t="shared" si="8"/>
        <v>0</v>
      </c>
      <c r="S7">
        <f t="shared" si="9"/>
        <v>0</v>
      </c>
    </row>
    <row r="8" spans="2:19" ht="63.75" customHeight="1" x14ac:dyDescent="0.25">
      <c r="B8" s="11" t="s">
        <v>31</v>
      </c>
      <c r="C8" s="11" t="s">
        <v>25</v>
      </c>
      <c r="D8" s="17" t="s">
        <v>32</v>
      </c>
      <c r="E8" s="16">
        <v>0</v>
      </c>
      <c r="F8" s="16">
        <f t="shared" si="0"/>
        <v>739.49579831932772</v>
      </c>
      <c r="G8" s="16">
        <f t="shared" si="1"/>
        <v>71.428571428571431</v>
      </c>
      <c r="H8" s="53">
        <f t="shared" si="2"/>
        <v>48.655462184873947</v>
      </c>
      <c r="I8" s="53">
        <f t="shared" si="3"/>
        <v>105.4201680672269</v>
      </c>
      <c r="J8" s="16">
        <f t="shared" si="4"/>
        <v>0</v>
      </c>
      <c r="K8" s="53">
        <f t="shared" si="5"/>
        <v>810.92436974789916</v>
      </c>
      <c r="L8" s="53">
        <f t="shared" si="6"/>
        <v>0</v>
      </c>
      <c r="O8" s="54">
        <v>880</v>
      </c>
      <c r="P8" s="54">
        <v>85</v>
      </c>
      <c r="Q8" s="54">
        <f t="shared" si="7"/>
        <v>965</v>
      </c>
      <c r="R8">
        <f t="shared" si="8"/>
        <v>0</v>
      </c>
      <c r="S8">
        <f t="shared" si="9"/>
        <v>0</v>
      </c>
    </row>
    <row r="9" spans="2:19" ht="63.75" customHeight="1" x14ac:dyDescent="0.25">
      <c r="B9" s="11" t="s">
        <v>33</v>
      </c>
      <c r="C9" s="11" t="s">
        <v>25</v>
      </c>
      <c r="D9" s="17" t="s">
        <v>34</v>
      </c>
      <c r="E9" s="16">
        <v>0</v>
      </c>
      <c r="F9" s="16">
        <f t="shared" si="0"/>
        <v>680.67226890756308</v>
      </c>
      <c r="G9" s="16">
        <f t="shared" si="1"/>
        <v>71.428571428571431</v>
      </c>
      <c r="H9" s="53">
        <f t="shared" si="2"/>
        <v>45.12605042016807</v>
      </c>
      <c r="I9" s="53">
        <f t="shared" si="3"/>
        <v>97.77310924369749</v>
      </c>
      <c r="J9" s="16">
        <f t="shared" si="4"/>
        <v>0</v>
      </c>
      <c r="K9" s="53">
        <f t="shared" si="5"/>
        <v>752.10084033613452</v>
      </c>
      <c r="L9" s="53">
        <f t="shared" si="6"/>
        <v>0</v>
      </c>
      <c r="O9" s="54">
        <v>810</v>
      </c>
      <c r="P9" s="54">
        <v>85</v>
      </c>
      <c r="Q9" s="54">
        <f t="shared" si="7"/>
        <v>895</v>
      </c>
      <c r="R9">
        <f t="shared" si="8"/>
        <v>0</v>
      </c>
      <c r="S9">
        <f t="shared" si="9"/>
        <v>0</v>
      </c>
    </row>
    <row r="10" spans="2:19" ht="63.75" customHeight="1" x14ac:dyDescent="0.25">
      <c r="B10" s="11" t="s">
        <v>35</v>
      </c>
      <c r="C10" s="11" t="s">
        <v>25</v>
      </c>
      <c r="D10" s="17" t="s">
        <v>36</v>
      </c>
      <c r="E10" s="16">
        <v>0</v>
      </c>
      <c r="F10" s="16">
        <f t="shared" si="0"/>
        <v>571.42857142857144</v>
      </c>
      <c r="G10" s="16">
        <f t="shared" si="1"/>
        <v>71.428571428571431</v>
      </c>
      <c r="H10" s="53">
        <f t="shared" si="2"/>
        <v>38.571428571428569</v>
      </c>
      <c r="I10" s="53">
        <f t="shared" si="3"/>
        <v>83.571428571428584</v>
      </c>
      <c r="J10" s="16">
        <f t="shared" si="4"/>
        <v>0</v>
      </c>
      <c r="K10" s="53">
        <f t="shared" si="5"/>
        <v>642.85714285714289</v>
      </c>
      <c r="L10" s="53">
        <f t="shared" si="6"/>
        <v>0</v>
      </c>
      <c r="O10" s="54">
        <v>680</v>
      </c>
      <c r="P10" s="54">
        <v>85</v>
      </c>
      <c r="Q10" s="54">
        <f t="shared" si="7"/>
        <v>765</v>
      </c>
      <c r="R10">
        <f t="shared" si="8"/>
        <v>0</v>
      </c>
      <c r="S10">
        <f t="shared" si="9"/>
        <v>0</v>
      </c>
    </row>
    <row r="11" spans="2:19" ht="138.75" customHeight="1" x14ac:dyDescent="0.25">
      <c r="B11" s="11" t="s">
        <v>37</v>
      </c>
      <c r="C11" s="11" t="s">
        <v>25</v>
      </c>
      <c r="D11" s="15" t="s">
        <v>38</v>
      </c>
      <c r="E11" s="16">
        <v>1</v>
      </c>
      <c r="F11" s="16">
        <f t="shared" si="0"/>
        <v>315.1260504201681</v>
      </c>
      <c r="G11" s="16">
        <f t="shared" si="1"/>
        <v>521.00840336134456</v>
      </c>
      <c r="H11" s="53">
        <f t="shared" si="2"/>
        <v>50.168067226890756</v>
      </c>
      <c r="I11" s="53">
        <f t="shared" si="3"/>
        <v>108.69747899159665</v>
      </c>
      <c r="J11" s="16">
        <f t="shared" si="4"/>
        <v>995.00000000000011</v>
      </c>
      <c r="K11" s="53">
        <f t="shared" si="5"/>
        <v>836.13445378151266</v>
      </c>
      <c r="L11" s="53">
        <f t="shared" si="6"/>
        <v>836.13445378151266</v>
      </c>
      <c r="O11" s="54">
        <v>375</v>
      </c>
      <c r="P11" s="54">
        <v>620</v>
      </c>
      <c r="Q11" s="54">
        <f t="shared" si="7"/>
        <v>995</v>
      </c>
      <c r="R11">
        <f t="shared" si="8"/>
        <v>375</v>
      </c>
      <c r="S11">
        <f t="shared" si="9"/>
        <v>620</v>
      </c>
    </row>
    <row r="12" spans="2:19" ht="144" customHeight="1" x14ac:dyDescent="0.25">
      <c r="B12" s="11" t="s">
        <v>39</v>
      </c>
      <c r="C12" s="11" t="s">
        <v>25</v>
      </c>
      <c r="D12" s="15" t="s">
        <v>40</v>
      </c>
      <c r="E12" s="16">
        <v>1</v>
      </c>
      <c r="F12" s="16">
        <f t="shared" si="0"/>
        <v>336.1344537815126</v>
      </c>
      <c r="G12" s="16">
        <f t="shared" si="1"/>
        <v>0</v>
      </c>
      <c r="H12" s="53">
        <f t="shared" si="2"/>
        <v>20.168067226890756</v>
      </c>
      <c r="I12" s="53">
        <f t="shared" si="3"/>
        <v>43.69747899159664</v>
      </c>
      <c r="J12" s="16">
        <f t="shared" si="4"/>
        <v>400</v>
      </c>
      <c r="K12" s="53">
        <f t="shared" si="5"/>
        <v>336.1344537815126</v>
      </c>
      <c r="L12" s="53">
        <f t="shared" si="6"/>
        <v>336.1344537815126</v>
      </c>
      <c r="O12" s="54">
        <v>400</v>
      </c>
      <c r="P12" s="54">
        <v>0</v>
      </c>
      <c r="Q12" s="54">
        <f t="shared" si="7"/>
        <v>400</v>
      </c>
      <c r="R12">
        <f t="shared" si="8"/>
        <v>400</v>
      </c>
      <c r="S12">
        <f t="shared" si="9"/>
        <v>0</v>
      </c>
    </row>
    <row r="13" spans="2:19" ht="45" x14ac:dyDescent="0.25">
      <c r="B13" s="11" t="s">
        <v>41</v>
      </c>
      <c r="C13" s="11" t="s">
        <v>25</v>
      </c>
      <c r="D13" s="15" t="s">
        <v>42</v>
      </c>
      <c r="E13" s="16">
        <v>0</v>
      </c>
      <c r="F13" s="16">
        <f t="shared" si="0"/>
        <v>1613.4453781512607</v>
      </c>
      <c r="G13" s="16">
        <f t="shared" si="1"/>
        <v>151.26050420168067</v>
      </c>
      <c r="H13" s="53">
        <f t="shared" si="2"/>
        <v>105.88235294117648</v>
      </c>
      <c r="I13" s="53">
        <f t="shared" si="3"/>
        <v>229.4117647058824</v>
      </c>
      <c r="J13" s="16">
        <f t="shared" si="4"/>
        <v>0</v>
      </c>
      <c r="K13" s="53">
        <f t="shared" si="5"/>
        <v>1764.7058823529412</v>
      </c>
      <c r="L13" s="53">
        <f t="shared" si="6"/>
        <v>0</v>
      </c>
      <c r="O13" s="54">
        <v>1920</v>
      </c>
      <c r="P13" s="54">
        <v>180</v>
      </c>
      <c r="Q13" s="54">
        <f t="shared" si="7"/>
        <v>2100</v>
      </c>
      <c r="R13">
        <f t="shared" si="8"/>
        <v>0</v>
      </c>
      <c r="S13">
        <f t="shared" si="9"/>
        <v>0</v>
      </c>
    </row>
    <row r="14" spans="2:19" ht="60" x14ac:dyDescent="0.25">
      <c r="B14" s="11" t="s">
        <v>43</v>
      </c>
      <c r="C14" s="11" t="s">
        <v>25</v>
      </c>
      <c r="D14" s="15" t="s">
        <v>44</v>
      </c>
      <c r="E14" s="16">
        <v>1</v>
      </c>
      <c r="F14" s="16">
        <f t="shared" si="0"/>
        <v>0</v>
      </c>
      <c r="G14" s="16">
        <f t="shared" si="1"/>
        <v>210.0840336134454</v>
      </c>
      <c r="H14" s="53">
        <f t="shared" si="2"/>
        <v>12.605042016806724</v>
      </c>
      <c r="I14" s="53">
        <f t="shared" si="3"/>
        <v>27.310924369747902</v>
      </c>
      <c r="J14" s="16">
        <f t="shared" si="4"/>
        <v>250.00000000000003</v>
      </c>
      <c r="K14" s="53">
        <f t="shared" si="5"/>
        <v>210.0840336134454</v>
      </c>
      <c r="L14" s="53">
        <f t="shared" si="6"/>
        <v>210.0840336134454</v>
      </c>
      <c r="O14" s="54">
        <v>0</v>
      </c>
      <c r="P14" s="54">
        <v>250</v>
      </c>
      <c r="Q14" s="54">
        <f t="shared" si="7"/>
        <v>250</v>
      </c>
      <c r="R14">
        <f t="shared" si="8"/>
        <v>0</v>
      </c>
      <c r="S14">
        <f t="shared" si="9"/>
        <v>250</v>
      </c>
    </row>
    <row r="15" spans="2:19" ht="117.75" customHeight="1" x14ac:dyDescent="0.25">
      <c r="B15" s="11" t="s">
        <v>45</v>
      </c>
      <c r="C15" s="11" t="s">
        <v>25</v>
      </c>
      <c r="D15" s="15" t="s">
        <v>46</v>
      </c>
      <c r="E15" s="16">
        <v>0</v>
      </c>
      <c r="F15" s="16">
        <f t="shared" si="0"/>
        <v>380.67226890756302</v>
      </c>
      <c r="G15" s="16">
        <f t="shared" si="1"/>
        <v>29.411764705882355</v>
      </c>
      <c r="H15" s="53">
        <f t="shared" si="2"/>
        <v>24.605042016806724</v>
      </c>
      <c r="I15" s="53">
        <f t="shared" si="3"/>
        <v>53.310924369747902</v>
      </c>
      <c r="J15" s="16">
        <f t="shared" si="4"/>
        <v>0</v>
      </c>
      <c r="K15" s="53">
        <f t="shared" si="5"/>
        <v>410.0840336134454</v>
      </c>
      <c r="L15" s="53">
        <f t="shared" si="6"/>
        <v>0</v>
      </c>
      <c r="O15" s="54">
        <v>453</v>
      </c>
      <c r="P15" s="54">
        <v>35</v>
      </c>
      <c r="Q15" s="54">
        <f t="shared" si="7"/>
        <v>488</v>
      </c>
      <c r="R15">
        <f t="shared" si="8"/>
        <v>0</v>
      </c>
      <c r="S15">
        <f t="shared" si="9"/>
        <v>0</v>
      </c>
    </row>
    <row r="16" spans="2:19" ht="87.75" customHeight="1" x14ac:dyDescent="0.25">
      <c r="B16" s="11" t="s">
        <v>47</v>
      </c>
      <c r="C16" s="11" t="s">
        <v>25</v>
      </c>
      <c r="D16" s="15" t="s">
        <v>48</v>
      </c>
      <c r="E16" s="16">
        <v>0</v>
      </c>
      <c r="F16" s="16">
        <f t="shared" si="0"/>
        <v>182.56302521008405</v>
      </c>
      <c r="G16" s="16">
        <f t="shared" si="1"/>
        <v>5.0420168067226889</v>
      </c>
      <c r="H16" s="53">
        <f t="shared" si="2"/>
        <v>11.256302521008404</v>
      </c>
      <c r="I16" s="53">
        <f t="shared" si="3"/>
        <v>24.388655462184879</v>
      </c>
      <c r="J16" s="16">
        <f t="shared" si="4"/>
        <v>0</v>
      </c>
      <c r="K16" s="53">
        <f t="shared" si="5"/>
        <v>187.60504201680672</v>
      </c>
      <c r="L16" s="53">
        <f t="shared" si="6"/>
        <v>0</v>
      </c>
      <c r="O16" s="54">
        <v>217.25</v>
      </c>
      <c r="P16" s="54">
        <v>6</v>
      </c>
      <c r="Q16" s="54">
        <f t="shared" si="7"/>
        <v>223.25</v>
      </c>
      <c r="R16">
        <f t="shared" si="8"/>
        <v>0</v>
      </c>
      <c r="S16">
        <f t="shared" si="9"/>
        <v>0</v>
      </c>
    </row>
    <row r="17" spans="2:20" ht="106.5" customHeight="1" x14ac:dyDescent="0.25">
      <c r="B17" s="11" t="s">
        <v>49</v>
      </c>
      <c r="C17" s="11" t="s">
        <v>25</v>
      </c>
      <c r="D17" s="15" t="s">
        <v>50</v>
      </c>
      <c r="E17" s="16">
        <v>1</v>
      </c>
      <c r="F17" s="16">
        <f t="shared" si="0"/>
        <v>0</v>
      </c>
      <c r="G17" s="16">
        <f t="shared" si="1"/>
        <v>1092.4369747899161</v>
      </c>
      <c r="H17" s="53">
        <f t="shared" si="2"/>
        <v>65.546218487394967</v>
      </c>
      <c r="I17" s="53">
        <f t="shared" si="3"/>
        <v>142.0168067226891</v>
      </c>
      <c r="J17" s="16">
        <f t="shared" si="4"/>
        <v>1300.0000000000002</v>
      </c>
      <c r="K17" s="53">
        <f t="shared" si="5"/>
        <v>1092.4369747899161</v>
      </c>
      <c r="L17" s="53">
        <f t="shared" si="6"/>
        <v>1092.4369747899161</v>
      </c>
      <c r="O17" s="54">
        <v>0</v>
      </c>
      <c r="P17" s="54">
        <v>1300</v>
      </c>
      <c r="Q17" s="54">
        <f t="shared" si="7"/>
        <v>1300</v>
      </c>
      <c r="R17">
        <f t="shared" si="8"/>
        <v>0</v>
      </c>
      <c r="S17">
        <f t="shared" si="9"/>
        <v>1300</v>
      </c>
    </row>
    <row r="18" spans="2:20" ht="63.75" customHeight="1" x14ac:dyDescent="0.25">
      <c r="B18" s="11" t="s">
        <v>51</v>
      </c>
      <c r="C18" s="11" t="s">
        <v>25</v>
      </c>
      <c r="D18" s="15" t="s">
        <v>52</v>
      </c>
      <c r="E18" s="16">
        <v>0</v>
      </c>
      <c r="F18" s="16">
        <f t="shared" si="0"/>
        <v>0</v>
      </c>
      <c r="G18" s="16">
        <f t="shared" si="1"/>
        <v>1008.4033613445379</v>
      </c>
      <c r="H18" s="53">
        <f t="shared" si="2"/>
        <v>60.504201680672267</v>
      </c>
      <c r="I18" s="53">
        <f t="shared" si="3"/>
        <v>131.09243697478993</v>
      </c>
      <c r="J18" s="16">
        <f t="shared" si="4"/>
        <v>0</v>
      </c>
      <c r="K18" s="53">
        <f t="shared" si="5"/>
        <v>1008.4033613445379</v>
      </c>
      <c r="L18" s="53">
        <f t="shared" si="6"/>
        <v>0</v>
      </c>
      <c r="O18" s="54">
        <v>0</v>
      </c>
      <c r="P18" s="54">
        <v>1200</v>
      </c>
      <c r="Q18">
        <f t="shared" si="7"/>
        <v>1200</v>
      </c>
      <c r="R18">
        <f t="shared" si="8"/>
        <v>0</v>
      </c>
      <c r="S18">
        <f t="shared" si="9"/>
        <v>0</v>
      </c>
    </row>
    <row r="19" spans="2:20" ht="45" x14ac:dyDescent="0.25">
      <c r="B19" s="11" t="s">
        <v>53</v>
      </c>
      <c r="C19" s="11" t="s">
        <v>25</v>
      </c>
      <c r="D19" s="15" t="s">
        <v>54</v>
      </c>
      <c r="E19" s="16">
        <v>1</v>
      </c>
      <c r="F19" s="16">
        <f t="shared" si="0"/>
        <v>208.40336134453781</v>
      </c>
      <c r="G19" s="16">
        <f t="shared" si="1"/>
        <v>0</v>
      </c>
      <c r="H19" s="53">
        <f t="shared" si="2"/>
        <v>12.504201680672269</v>
      </c>
      <c r="I19" s="53">
        <f t="shared" si="3"/>
        <v>27.092436974789916</v>
      </c>
      <c r="J19" s="16">
        <f t="shared" si="4"/>
        <v>248</v>
      </c>
      <c r="K19" s="53">
        <f t="shared" si="5"/>
        <v>208.40336134453781</v>
      </c>
      <c r="L19" s="53">
        <f t="shared" si="6"/>
        <v>208.40336134453781</v>
      </c>
      <c r="O19" s="54">
        <v>248</v>
      </c>
      <c r="P19" s="54">
        <v>0</v>
      </c>
      <c r="Q19" s="54">
        <f>O19+P19</f>
        <v>248</v>
      </c>
      <c r="R19">
        <f t="shared" si="8"/>
        <v>248</v>
      </c>
      <c r="S19">
        <f t="shared" si="9"/>
        <v>0</v>
      </c>
    </row>
    <row r="20" spans="2:20" ht="45" x14ac:dyDescent="0.25">
      <c r="B20" s="11" t="s">
        <v>55</v>
      </c>
      <c r="C20" s="11" t="s">
        <v>25</v>
      </c>
      <c r="D20" s="15" t="s">
        <v>56</v>
      </c>
      <c r="E20" s="16">
        <v>0</v>
      </c>
      <c r="F20" s="16">
        <f t="shared" si="0"/>
        <v>134.45378151260505</v>
      </c>
      <c r="G20" s="16">
        <f t="shared" si="1"/>
        <v>29.411764705882355</v>
      </c>
      <c r="H20" s="53">
        <f t="shared" si="2"/>
        <v>9.8319327731092425</v>
      </c>
      <c r="I20" s="53">
        <f t="shared" si="3"/>
        <v>21.302521008403364</v>
      </c>
      <c r="J20" s="16">
        <f t="shared" si="4"/>
        <v>0</v>
      </c>
      <c r="K20" s="53">
        <f t="shared" si="5"/>
        <v>163.8655462184874</v>
      </c>
      <c r="L20" s="53">
        <f t="shared" si="6"/>
        <v>0</v>
      </c>
      <c r="O20" s="54">
        <v>160</v>
      </c>
      <c r="P20" s="54">
        <v>35</v>
      </c>
      <c r="Q20" s="54">
        <f>O20+P20</f>
        <v>195</v>
      </c>
      <c r="R20">
        <f t="shared" si="8"/>
        <v>0</v>
      </c>
      <c r="S20">
        <f t="shared" si="9"/>
        <v>0</v>
      </c>
    </row>
    <row r="21" spans="2:20" ht="66" customHeight="1" x14ac:dyDescent="0.25">
      <c r="B21" s="11" t="s">
        <v>57</v>
      </c>
      <c r="C21" s="11" t="s">
        <v>25</v>
      </c>
      <c r="D21" s="15" t="s">
        <v>58</v>
      </c>
      <c r="E21" s="16">
        <v>0</v>
      </c>
      <c r="F21" s="16">
        <f t="shared" si="0"/>
        <v>151.26050420168067</v>
      </c>
      <c r="G21" s="16">
        <f t="shared" si="1"/>
        <v>168.0672268907563</v>
      </c>
      <c r="H21" s="53">
        <f t="shared" si="2"/>
        <v>19.159663865546218</v>
      </c>
      <c r="I21" s="53">
        <f t="shared" si="3"/>
        <v>41.512605042016808</v>
      </c>
      <c r="J21" s="16">
        <f t="shared" si="4"/>
        <v>0</v>
      </c>
      <c r="K21" s="53">
        <f t="shared" si="5"/>
        <v>319.32773109243698</v>
      </c>
      <c r="L21" s="53">
        <f t="shared" si="6"/>
        <v>0</v>
      </c>
      <c r="O21" s="54">
        <v>180</v>
      </c>
      <c r="P21" s="54">
        <v>200</v>
      </c>
      <c r="Q21" s="54">
        <f>O21+P21</f>
        <v>380</v>
      </c>
      <c r="R21">
        <f t="shared" si="8"/>
        <v>0</v>
      </c>
      <c r="S21">
        <f t="shared" si="9"/>
        <v>0</v>
      </c>
    </row>
    <row r="22" spans="2:20" ht="60" customHeight="1" x14ac:dyDescent="0.25">
      <c r="B22" s="11" t="s">
        <v>59</v>
      </c>
      <c r="C22" s="11" t="s">
        <v>60</v>
      </c>
      <c r="D22" s="15" t="s">
        <v>61</v>
      </c>
      <c r="E22" s="16">
        <v>250</v>
      </c>
      <c r="F22" s="16">
        <f t="shared" si="0"/>
        <v>1.0084033613445378</v>
      </c>
      <c r="G22" s="16">
        <f t="shared" si="1"/>
        <v>0.84033613445378152</v>
      </c>
      <c r="H22" s="53">
        <f t="shared" si="2"/>
        <v>0.11092436974789917</v>
      </c>
      <c r="I22" s="53">
        <f t="shared" si="3"/>
        <v>0.24033613445378152</v>
      </c>
      <c r="J22" s="16">
        <f t="shared" si="4"/>
        <v>550</v>
      </c>
      <c r="K22" s="53">
        <f t="shared" si="5"/>
        <v>1.8487394957983196</v>
      </c>
      <c r="L22" s="53">
        <f t="shared" si="6"/>
        <v>462.18487394957992</v>
      </c>
      <c r="O22" s="54">
        <v>1.2</v>
      </c>
      <c r="P22" s="54">
        <v>1</v>
      </c>
      <c r="Q22" s="54">
        <f>O22+P22</f>
        <v>2.2000000000000002</v>
      </c>
      <c r="R22" s="54">
        <f t="shared" si="8"/>
        <v>300</v>
      </c>
      <c r="S22" s="54">
        <f t="shared" si="9"/>
        <v>250</v>
      </c>
    </row>
    <row r="23" spans="2:20" x14ac:dyDescent="0.25">
      <c r="B23" s="18" t="s">
        <v>62</v>
      </c>
      <c r="C23" s="11" t="s">
        <v>25</v>
      </c>
      <c r="D23" s="15" t="s">
        <v>63</v>
      </c>
      <c r="E23" s="16">
        <v>1</v>
      </c>
      <c r="F23" s="16">
        <f t="shared" si="0"/>
        <v>151.26050420168067</v>
      </c>
      <c r="G23" s="16">
        <f t="shared" si="1"/>
        <v>33.613445378151262</v>
      </c>
      <c r="H23" s="53">
        <f t="shared" si="2"/>
        <v>11.092436974789916</v>
      </c>
      <c r="I23" s="53">
        <f t="shared" si="3"/>
        <v>24.033613445378151</v>
      </c>
      <c r="J23" s="16">
        <f t="shared" si="4"/>
        <v>220</v>
      </c>
      <c r="K23" s="53">
        <f t="shared" si="5"/>
        <v>184.87394957983193</v>
      </c>
      <c r="L23" s="53">
        <f t="shared" si="6"/>
        <v>184.87394957983193</v>
      </c>
      <c r="O23" s="54">
        <v>180</v>
      </c>
      <c r="P23" s="54">
        <v>40</v>
      </c>
      <c r="Q23" s="54">
        <f>O23+P23</f>
        <v>220</v>
      </c>
      <c r="R23" s="54">
        <f t="shared" si="8"/>
        <v>180</v>
      </c>
      <c r="S23" s="54">
        <f t="shared" si="9"/>
        <v>40</v>
      </c>
    </row>
    <row r="24" spans="2:20" ht="90" customHeight="1" x14ac:dyDescent="0.25">
      <c r="B24" s="11" t="s">
        <v>64</v>
      </c>
      <c r="C24" s="11" t="s">
        <v>25</v>
      </c>
      <c r="D24" s="15" t="s">
        <v>65</v>
      </c>
      <c r="E24" s="16">
        <v>1</v>
      </c>
      <c r="F24" s="16">
        <f t="shared" si="0"/>
        <v>420.1680672268908</v>
      </c>
      <c r="G24" s="16">
        <f t="shared" si="1"/>
        <v>126.05042016806723</v>
      </c>
      <c r="H24" s="14">
        <f t="shared" si="2"/>
        <v>32.773109243697483</v>
      </c>
      <c r="I24" s="14">
        <f t="shared" si="3"/>
        <v>71.008403361344548</v>
      </c>
      <c r="J24" s="13">
        <f t="shared" si="4"/>
        <v>650.00000000000011</v>
      </c>
      <c r="K24" s="53">
        <f t="shared" si="5"/>
        <v>546.21848739495806</v>
      </c>
      <c r="L24" s="53">
        <f t="shared" si="6"/>
        <v>546.21848739495806</v>
      </c>
      <c r="O24" s="54">
        <v>500</v>
      </c>
      <c r="P24" s="54">
        <v>150</v>
      </c>
      <c r="Q24" s="54">
        <f>(O24+P24)</f>
        <v>650</v>
      </c>
      <c r="R24">
        <f t="shared" si="8"/>
        <v>500</v>
      </c>
      <c r="S24">
        <f t="shared" si="9"/>
        <v>150</v>
      </c>
    </row>
    <row r="25" spans="2:20" ht="34.5" customHeight="1" x14ac:dyDescent="0.25">
      <c r="B25" s="18" t="s">
        <v>66</v>
      </c>
      <c r="C25" s="11" t="s">
        <v>25</v>
      </c>
      <c r="D25" s="15" t="s">
        <v>67</v>
      </c>
      <c r="E25" s="16">
        <v>1</v>
      </c>
      <c r="F25" s="16">
        <f t="shared" si="0"/>
        <v>33.613445378151262</v>
      </c>
      <c r="G25" s="16">
        <f t="shared" si="1"/>
        <v>8.4033613445378155</v>
      </c>
      <c r="H25" s="14">
        <f t="shared" si="2"/>
        <v>2.5210084033613445</v>
      </c>
      <c r="I25" s="14">
        <f t="shared" si="3"/>
        <v>5.46218487394958</v>
      </c>
      <c r="J25" s="13">
        <f t="shared" si="4"/>
        <v>50</v>
      </c>
      <c r="K25" s="53">
        <f t="shared" si="5"/>
        <v>42.016806722689076</v>
      </c>
      <c r="L25" s="53">
        <f t="shared" si="6"/>
        <v>42.016806722689076</v>
      </c>
      <c r="O25" s="54">
        <v>40</v>
      </c>
      <c r="P25" s="54">
        <v>10</v>
      </c>
      <c r="Q25" s="54">
        <f>(O25+P25)</f>
        <v>50</v>
      </c>
      <c r="R25">
        <f t="shared" si="8"/>
        <v>40</v>
      </c>
      <c r="S25">
        <f t="shared" si="9"/>
        <v>10</v>
      </c>
    </row>
    <row r="26" spans="2:20" x14ac:dyDescent="0.25">
      <c r="D26" s="55"/>
      <c r="E26" s="1"/>
      <c r="F26" s="1"/>
      <c r="G26" s="1"/>
      <c r="H26" s="54"/>
      <c r="I26" s="54"/>
      <c r="J26" s="1"/>
      <c r="O26" s="54"/>
      <c r="P26" s="54"/>
      <c r="Q26" s="54"/>
    </row>
    <row r="27" spans="2:20" x14ac:dyDescent="0.25">
      <c r="E27" s="1"/>
      <c r="F27" s="1"/>
      <c r="H27" s="1"/>
      <c r="I27" s="1"/>
      <c r="J27" s="1">
        <f>SUM(J5:J25)</f>
        <v>24811</v>
      </c>
      <c r="K27" s="1">
        <f>SUM(K5:K25)</f>
        <v>19836.512605042022</v>
      </c>
      <c r="L27" s="1">
        <f>SUM(L5:L25)</f>
        <v>20849.579831932777</v>
      </c>
      <c r="R27" s="1">
        <f>SUM(R5:R25)</f>
        <v>21951</v>
      </c>
      <c r="S27" s="1">
        <f>SUM(S5:S25)</f>
        <v>2860</v>
      </c>
      <c r="T27" s="1">
        <f>R27+S27</f>
        <v>24811</v>
      </c>
    </row>
    <row r="28" spans="2:20" x14ac:dyDescent="0.25">
      <c r="E28" s="1"/>
      <c r="F28" s="1"/>
      <c r="H28" s="1"/>
      <c r="I28" s="1"/>
      <c r="J28" s="1"/>
      <c r="R28" s="1"/>
      <c r="S28" s="1"/>
      <c r="T28" s="1"/>
    </row>
    <row r="29" spans="2:20" x14ac:dyDescent="0.25">
      <c r="B29" s="98" t="s">
        <v>69</v>
      </c>
      <c r="C29" s="98"/>
      <c r="D29" s="98"/>
      <c r="E29" s="9"/>
      <c r="F29" s="9"/>
      <c r="G29" s="9"/>
      <c r="H29" s="102"/>
      <c r="I29" s="102"/>
      <c r="J29" s="102"/>
      <c r="K29" s="103"/>
      <c r="L29" s="103"/>
    </row>
    <row r="30" spans="2:20" ht="127.5" customHeight="1" x14ac:dyDescent="0.25">
      <c r="B30" s="11" t="s">
        <v>70</v>
      </c>
      <c r="C30" s="11" t="s">
        <v>25</v>
      </c>
      <c r="D30" s="15" t="s">
        <v>71</v>
      </c>
      <c r="E30" s="13">
        <v>0</v>
      </c>
      <c r="F30" s="16">
        <f t="shared" ref="F30:F46" si="10">+IF(27=0,0,O30/1.19)</f>
        <v>0</v>
      </c>
      <c r="G30" s="16">
        <f t="shared" ref="G30:G46" si="11">+IF(27=0,0,P30/1.19)</f>
        <v>197.47899159663865</v>
      </c>
      <c r="H30" s="53">
        <f t="shared" ref="H30:H46" si="12">(F30+G30)*0.06</f>
        <v>11.848739495798318</v>
      </c>
      <c r="I30" s="53">
        <f t="shared" ref="I30:I46" si="13">(G30+F30)*0.13</f>
        <v>25.672268907563026</v>
      </c>
      <c r="J30" s="13">
        <f t="shared" ref="J30:J46" si="14">(F30+G30+H30+I30)*E30</f>
        <v>0</v>
      </c>
      <c r="K30" s="53">
        <f t="shared" ref="K30:K46" si="15">Q30/1.19</f>
        <v>197.47899159663865</v>
      </c>
      <c r="L30" s="53">
        <f t="shared" ref="L30:L46" si="16">K30*E30</f>
        <v>0</v>
      </c>
      <c r="O30" s="54">
        <v>0</v>
      </c>
      <c r="P30" s="54">
        <v>235</v>
      </c>
      <c r="Q30" s="54">
        <f t="shared" ref="Q30:Q46" si="17">O30+P30</f>
        <v>235</v>
      </c>
      <c r="R30">
        <f t="shared" ref="R30:R46" si="18">O30*E30</f>
        <v>0</v>
      </c>
      <c r="S30">
        <f t="shared" ref="S30:S46" si="19">P30*E30</f>
        <v>0</v>
      </c>
    </row>
    <row r="31" spans="2:20" ht="118.5" customHeight="1" x14ac:dyDescent="0.25">
      <c r="B31" s="11" t="s">
        <v>72</v>
      </c>
      <c r="C31" s="11" t="s">
        <v>25</v>
      </c>
      <c r="D31" s="15" t="s">
        <v>73</v>
      </c>
      <c r="E31" s="16">
        <v>0</v>
      </c>
      <c r="F31" s="16">
        <f t="shared" si="10"/>
        <v>108.90756302521008</v>
      </c>
      <c r="G31" s="16">
        <f t="shared" si="11"/>
        <v>151.26050420168067</v>
      </c>
      <c r="H31" s="53">
        <f t="shared" si="12"/>
        <v>15.610084033613443</v>
      </c>
      <c r="I31" s="53">
        <f t="shared" si="13"/>
        <v>33.821848739495799</v>
      </c>
      <c r="J31" s="16">
        <f t="shared" si="14"/>
        <v>0</v>
      </c>
      <c r="K31" s="53">
        <f t="shared" si="15"/>
        <v>260.1680672268908</v>
      </c>
      <c r="L31" s="53">
        <f t="shared" si="16"/>
        <v>0</v>
      </c>
      <c r="O31" s="54">
        <v>129.6</v>
      </c>
      <c r="P31" s="54">
        <v>180</v>
      </c>
      <c r="Q31" s="54">
        <f t="shared" si="17"/>
        <v>309.60000000000002</v>
      </c>
      <c r="R31">
        <f t="shared" si="18"/>
        <v>0</v>
      </c>
      <c r="S31">
        <f t="shared" si="19"/>
        <v>0</v>
      </c>
    </row>
    <row r="32" spans="2:20" ht="118.5" customHeight="1" x14ac:dyDescent="0.25">
      <c r="B32" s="11" t="s">
        <v>74</v>
      </c>
      <c r="C32" s="11" t="s">
        <v>25</v>
      </c>
      <c r="D32" s="15" t="s">
        <v>75</v>
      </c>
      <c r="E32" s="16">
        <v>0</v>
      </c>
      <c r="F32" s="16">
        <f t="shared" si="10"/>
        <v>18.151260504201684</v>
      </c>
      <c r="G32" s="16">
        <f t="shared" si="11"/>
        <v>151.26050420168067</v>
      </c>
      <c r="H32" s="53">
        <f t="shared" si="12"/>
        <v>10.164705882352941</v>
      </c>
      <c r="I32" s="53">
        <f t="shared" si="13"/>
        <v>22.023529411764706</v>
      </c>
      <c r="J32" s="16">
        <f t="shared" si="14"/>
        <v>0</v>
      </c>
      <c r="K32" s="53">
        <f t="shared" si="15"/>
        <v>169.41176470588235</v>
      </c>
      <c r="L32" s="53">
        <f t="shared" si="16"/>
        <v>0</v>
      </c>
      <c r="O32" s="54">
        <v>21.6</v>
      </c>
      <c r="P32" s="54">
        <v>180</v>
      </c>
      <c r="Q32" s="54">
        <f t="shared" si="17"/>
        <v>201.6</v>
      </c>
      <c r="R32">
        <f t="shared" si="18"/>
        <v>0</v>
      </c>
      <c r="S32">
        <f t="shared" si="19"/>
        <v>0</v>
      </c>
    </row>
    <row r="33" spans="2:20" ht="111.75" customHeight="1" x14ac:dyDescent="0.25">
      <c r="B33" s="11" t="s">
        <v>76</v>
      </c>
      <c r="C33" s="11" t="s">
        <v>25</v>
      </c>
      <c r="D33" s="15" t="s">
        <v>77</v>
      </c>
      <c r="E33" s="16">
        <v>0</v>
      </c>
      <c r="F33" s="16">
        <f t="shared" si="10"/>
        <v>0</v>
      </c>
      <c r="G33" s="16">
        <f t="shared" si="11"/>
        <v>126.05042016806723</v>
      </c>
      <c r="H33" s="53">
        <f t="shared" si="12"/>
        <v>7.5630252100840334</v>
      </c>
      <c r="I33" s="53">
        <f t="shared" si="13"/>
        <v>16.386554621848742</v>
      </c>
      <c r="J33" s="16">
        <f t="shared" si="14"/>
        <v>0</v>
      </c>
      <c r="K33" s="53">
        <f t="shared" si="15"/>
        <v>126.05042016806723</v>
      </c>
      <c r="L33" s="53">
        <f t="shared" si="16"/>
        <v>0</v>
      </c>
      <c r="O33" s="54">
        <v>0</v>
      </c>
      <c r="P33" s="54">
        <v>150</v>
      </c>
      <c r="Q33" s="54">
        <f t="shared" si="17"/>
        <v>150</v>
      </c>
      <c r="R33">
        <f t="shared" si="18"/>
        <v>0</v>
      </c>
      <c r="S33">
        <f t="shared" si="19"/>
        <v>0</v>
      </c>
    </row>
    <row r="34" spans="2:20" ht="30" x14ac:dyDescent="0.25">
      <c r="B34" s="11" t="s">
        <v>78</v>
      </c>
      <c r="C34" s="11" t="s">
        <v>25</v>
      </c>
      <c r="D34" s="15" t="s">
        <v>79</v>
      </c>
      <c r="E34" s="16">
        <v>0</v>
      </c>
      <c r="F34" s="16">
        <f t="shared" si="10"/>
        <v>75.630252100840337</v>
      </c>
      <c r="G34" s="16">
        <f t="shared" si="11"/>
        <v>0</v>
      </c>
      <c r="H34" s="53">
        <f t="shared" si="12"/>
        <v>4.53781512605042</v>
      </c>
      <c r="I34" s="53">
        <f t="shared" si="13"/>
        <v>9.8319327731092443</v>
      </c>
      <c r="J34" s="16">
        <f t="shared" si="14"/>
        <v>0</v>
      </c>
      <c r="K34" s="53">
        <f t="shared" si="15"/>
        <v>75.630252100840337</v>
      </c>
      <c r="L34" s="53">
        <f t="shared" si="16"/>
        <v>0</v>
      </c>
      <c r="O34" s="54">
        <v>90</v>
      </c>
      <c r="P34" s="54">
        <v>0</v>
      </c>
      <c r="Q34" s="54">
        <f t="shared" si="17"/>
        <v>90</v>
      </c>
      <c r="R34">
        <f t="shared" si="18"/>
        <v>0</v>
      </c>
      <c r="S34">
        <f t="shared" si="19"/>
        <v>0</v>
      </c>
    </row>
    <row r="35" spans="2:20" ht="30" x14ac:dyDescent="0.25">
      <c r="B35" s="11" t="s">
        <v>80</v>
      </c>
      <c r="C35" s="11"/>
      <c r="D35" s="15" t="s">
        <v>81</v>
      </c>
      <c r="E35" s="16">
        <v>0</v>
      </c>
      <c r="F35" s="16">
        <f t="shared" si="10"/>
        <v>100.84033613445379</v>
      </c>
      <c r="G35" s="16">
        <f t="shared" si="11"/>
        <v>0</v>
      </c>
      <c r="H35" s="53">
        <f t="shared" si="12"/>
        <v>6.0504201680672276</v>
      </c>
      <c r="I35" s="53">
        <f t="shared" si="13"/>
        <v>13.109243697478993</v>
      </c>
      <c r="J35" s="16">
        <f t="shared" si="14"/>
        <v>0</v>
      </c>
      <c r="K35" s="53">
        <f t="shared" si="15"/>
        <v>100.84033613445379</v>
      </c>
      <c r="L35" s="53">
        <f t="shared" si="16"/>
        <v>0</v>
      </c>
      <c r="O35" s="54">
        <v>120</v>
      </c>
      <c r="P35" s="54">
        <v>0</v>
      </c>
      <c r="Q35" s="54">
        <f t="shared" si="17"/>
        <v>120</v>
      </c>
      <c r="R35">
        <f t="shared" si="18"/>
        <v>0</v>
      </c>
      <c r="S35">
        <f t="shared" si="19"/>
        <v>0</v>
      </c>
    </row>
    <row r="36" spans="2:20" ht="105" customHeight="1" x14ac:dyDescent="0.25">
      <c r="B36" s="11" t="s">
        <v>82</v>
      </c>
      <c r="C36" s="11" t="s">
        <v>25</v>
      </c>
      <c r="D36" s="15" t="s">
        <v>83</v>
      </c>
      <c r="E36" s="16">
        <v>0</v>
      </c>
      <c r="F36" s="16">
        <f t="shared" si="10"/>
        <v>0</v>
      </c>
      <c r="G36" s="16">
        <f t="shared" si="11"/>
        <v>92.436974789915965</v>
      </c>
      <c r="H36" s="53">
        <f t="shared" si="12"/>
        <v>5.5462184873949578</v>
      </c>
      <c r="I36" s="53">
        <f t="shared" si="13"/>
        <v>12.016806722689076</v>
      </c>
      <c r="J36" s="16">
        <f t="shared" si="14"/>
        <v>0</v>
      </c>
      <c r="K36" s="53">
        <f t="shared" si="15"/>
        <v>92.436974789915965</v>
      </c>
      <c r="L36" s="53">
        <f t="shared" si="16"/>
        <v>0</v>
      </c>
      <c r="O36" s="54">
        <v>0</v>
      </c>
      <c r="P36" s="54">
        <v>110</v>
      </c>
      <c r="Q36" s="54">
        <f t="shared" si="17"/>
        <v>110</v>
      </c>
      <c r="R36">
        <f t="shared" si="18"/>
        <v>0</v>
      </c>
      <c r="S36">
        <f t="shared" si="19"/>
        <v>0</v>
      </c>
    </row>
    <row r="37" spans="2:20" ht="30" x14ac:dyDescent="0.25">
      <c r="B37" s="11" t="s">
        <v>84</v>
      </c>
      <c r="C37" s="11" t="s">
        <v>25</v>
      </c>
      <c r="D37" s="15" t="s">
        <v>85</v>
      </c>
      <c r="E37" s="16">
        <v>0</v>
      </c>
      <c r="F37" s="16">
        <f t="shared" si="10"/>
        <v>33.613445378151262</v>
      </c>
      <c r="G37" s="16">
        <f t="shared" si="11"/>
        <v>0</v>
      </c>
      <c r="H37" s="53">
        <f t="shared" si="12"/>
        <v>2.0168067226890756</v>
      </c>
      <c r="I37" s="53">
        <f t="shared" si="13"/>
        <v>4.3697478991596643</v>
      </c>
      <c r="J37" s="16">
        <f t="shared" si="14"/>
        <v>0</v>
      </c>
      <c r="K37" s="53">
        <f t="shared" si="15"/>
        <v>33.613445378151262</v>
      </c>
      <c r="L37" s="53">
        <f t="shared" si="16"/>
        <v>0</v>
      </c>
      <c r="O37" s="54">
        <v>40</v>
      </c>
      <c r="P37" s="54">
        <v>0</v>
      </c>
      <c r="Q37" s="54">
        <f t="shared" si="17"/>
        <v>40</v>
      </c>
      <c r="R37">
        <f t="shared" si="18"/>
        <v>0</v>
      </c>
      <c r="S37">
        <f t="shared" si="19"/>
        <v>0</v>
      </c>
    </row>
    <row r="38" spans="2:20" ht="30" x14ac:dyDescent="0.25">
      <c r="B38" s="11" t="s">
        <v>86</v>
      </c>
      <c r="C38" s="11"/>
      <c r="D38" s="15" t="s">
        <v>87</v>
      </c>
      <c r="E38" s="16">
        <v>0</v>
      </c>
      <c r="F38" s="16">
        <f t="shared" si="10"/>
        <v>67.226890756302524</v>
      </c>
      <c r="G38" s="16">
        <f t="shared" si="11"/>
        <v>0</v>
      </c>
      <c r="H38" s="53">
        <f t="shared" si="12"/>
        <v>4.0336134453781511</v>
      </c>
      <c r="I38" s="53">
        <f t="shared" si="13"/>
        <v>8.7394957983193287</v>
      </c>
      <c r="J38" s="16">
        <f t="shared" si="14"/>
        <v>0</v>
      </c>
      <c r="K38" s="53">
        <f t="shared" si="15"/>
        <v>67.226890756302524</v>
      </c>
      <c r="L38" s="53">
        <f t="shared" si="16"/>
        <v>0</v>
      </c>
      <c r="O38" s="54">
        <v>80</v>
      </c>
      <c r="P38" s="54">
        <v>0</v>
      </c>
      <c r="Q38" s="54">
        <f t="shared" si="17"/>
        <v>80</v>
      </c>
      <c r="R38">
        <f t="shared" si="18"/>
        <v>0</v>
      </c>
      <c r="S38">
        <f t="shared" si="19"/>
        <v>0</v>
      </c>
    </row>
    <row r="39" spans="2:20" ht="125.25" customHeight="1" x14ac:dyDescent="0.25">
      <c r="B39" s="11" t="s">
        <v>88</v>
      </c>
      <c r="C39" s="11" t="s">
        <v>25</v>
      </c>
      <c r="D39" s="15" t="s">
        <v>89</v>
      </c>
      <c r="E39" s="16">
        <v>0</v>
      </c>
      <c r="F39" s="16">
        <f t="shared" si="10"/>
        <v>0</v>
      </c>
      <c r="G39" s="16">
        <f t="shared" si="11"/>
        <v>168.0672268907563</v>
      </c>
      <c r="H39" s="53">
        <f t="shared" si="12"/>
        <v>10.084033613445378</v>
      </c>
      <c r="I39" s="53">
        <f t="shared" si="13"/>
        <v>21.84873949579832</v>
      </c>
      <c r="J39" s="16">
        <f t="shared" si="14"/>
        <v>0</v>
      </c>
      <c r="K39" s="53">
        <f t="shared" si="15"/>
        <v>168.0672268907563</v>
      </c>
      <c r="L39" s="53">
        <f t="shared" si="16"/>
        <v>0</v>
      </c>
      <c r="O39" s="54">
        <v>0</v>
      </c>
      <c r="P39" s="54">
        <v>200</v>
      </c>
      <c r="Q39" s="54">
        <f t="shared" si="17"/>
        <v>200</v>
      </c>
      <c r="R39">
        <f t="shared" si="18"/>
        <v>0</v>
      </c>
      <c r="S39">
        <f t="shared" si="19"/>
        <v>0</v>
      </c>
    </row>
    <row r="40" spans="2:20" ht="30" x14ac:dyDescent="0.25">
      <c r="B40" s="11" t="s">
        <v>90</v>
      </c>
      <c r="C40" s="11" t="s">
        <v>25</v>
      </c>
      <c r="D40" s="15" t="s">
        <v>91</v>
      </c>
      <c r="E40" s="16">
        <v>0</v>
      </c>
      <c r="F40" s="16">
        <f t="shared" si="10"/>
        <v>84.033613445378151</v>
      </c>
      <c r="G40" s="16">
        <f t="shared" si="11"/>
        <v>0</v>
      </c>
      <c r="H40" s="53">
        <f t="shared" si="12"/>
        <v>5.0420168067226889</v>
      </c>
      <c r="I40" s="53">
        <f t="shared" si="13"/>
        <v>10.92436974789916</v>
      </c>
      <c r="J40" s="16">
        <f t="shared" si="14"/>
        <v>0</v>
      </c>
      <c r="K40" s="53">
        <f t="shared" si="15"/>
        <v>84.033613445378151</v>
      </c>
      <c r="L40" s="53">
        <f t="shared" si="16"/>
        <v>0</v>
      </c>
      <c r="O40" s="54">
        <v>100</v>
      </c>
      <c r="P40" s="54">
        <v>0</v>
      </c>
      <c r="Q40" s="54">
        <f t="shared" si="17"/>
        <v>100</v>
      </c>
      <c r="R40">
        <f t="shared" si="18"/>
        <v>0</v>
      </c>
      <c r="S40">
        <f t="shared" si="19"/>
        <v>0</v>
      </c>
    </row>
    <row r="41" spans="2:20" ht="30" x14ac:dyDescent="0.25">
      <c r="B41" s="11" t="s">
        <v>92</v>
      </c>
      <c r="C41" s="11"/>
      <c r="D41" s="15" t="s">
        <v>93</v>
      </c>
      <c r="E41" s="16">
        <v>0</v>
      </c>
      <c r="F41" s="16">
        <f t="shared" si="10"/>
        <v>126.05042016806723</v>
      </c>
      <c r="G41" s="16">
        <f t="shared" si="11"/>
        <v>0</v>
      </c>
      <c r="H41" s="53">
        <f t="shared" si="12"/>
        <v>7.5630252100840334</v>
      </c>
      <c r="I41" s="53">
        <f t="shared" si="13"/>
        <v>16.386554621848742</v>
      </c>
      <c r="J41" s="16">
        <f t="shared" si="14"/>
        <v>0</v>
      </c>
      <c r="K41" s="53">
        <f t="shared" si="15"/>
        <v>126.05042016806723</v>
      </c>
      <c r="L41" s="53">
        <f t="shared" si="16"/>
        <v>0</v>
      </c>
      <c r="O41" s="54">
        <v>150</v>
      </c>
      <c r="P41" s="54">
        <v>0</v>
      </c>
      <c r="Q41" s="54">
        <f t="shared" si="17"/>
        <v>150</v>
      </c>
      <c r="R41">
        <f t="shared" si="18"/>
        <v>0</v>
      </c>
      <c r="S41">
        <f t="shared" si="19"/>
        <v>0</v>
      </c>
    </row>
    <row r="42" spans="2:20" ht="45" x14ac:dyDescent="0.25">
      <c r="B42" s="11" t="s">
        <v>94</v>
      </c>
      <c r="C42" s="11" t="s">
        <v>25</v>
      </c>
      <c r="D42" s="15" t="s">
        <v>95</v>
      </c>
      <c r="E42" s="16">
        <v>0</v>
      </c>
      <c r="F42" s="16">
        <f t="shared" si="10"/>
        <v>126.05042016806723</v>
      </c>
      <c r="G42" s="16">
        <f t="shared" si="11"/>
        <v>16.806722689075631</v>
      </c>
      <c r="H42" s="53">
        <f t="shared" si="12"/>
        <v>8.5714285714285712</v>
      </c>
      <c r="I42" s="53">
        <f t="shared" si="13"/>
        <v>18.571428571428573</v>
      </c>
      <c r="J42" s="16">
        <f t="shared" si="14"/>
        <v>0</v>
      </c>
      <c r="K42" s="53">
        <f t="shared" si="15"/>
        <v>142.85714285714286</v>
      </c>
      <c r="L42" s="53">
        <f t="shared" si="16"/>
        <v>0</v>
      </c>
      <c r="O42" s="54">
        <v>150</v>
      </c>
      <c r="P42" s="54">
        <v>20</v>
      </c>
      <c r="Q42" s="54">
        <f t="shared" si="17"/>
        <v>170</v>
      </c>
      <c r="R42">
        <f t="shared" si="18"/>
        <v>0</v>
      </c>
      <c r="S42">
        <f t="shared" si="19"/>
        <v>0</v>
      </c>
    </row>
    <row r="43" spans="2:20" ht="150" customHeight="1" x14ac:dyDescent="0.25">
      <c r="B43" s="11" t="s">
        <v>96</v>
      </c>
      <c r="C43" s="11" t="s">
        <v>60</v>
      </c>
      <c r="D43" s="15" t="s">
        <v>97</v>
      </c>
      <c r="E43" s="16">
        <v>0</v>
      </c>
      <c r="F43" s="16">
        <f t="shared" si="10"/>
        <v>0</v>
      </c>
      <c r="G43" s="16">
        <f t="shared" si="11"/>
        <v>42.016806722689076</v>
      </c>
      <c r="H43" s="53">
        <f t="shared" si="12"/>
        <v>2.5210084033613445</v>
      </c>
      <c r="I43" s="53">
        <f t="shared" si="13"/>
        <v>5.46218487394958</v>
      </c>
      <c r="J43" s="16">
        <f t="shared" si="14"/>
        <v>0</v>
      </c>
      <c r="K43" s="53">
        <f t="shared" si="15"/>
        <v>42.016806722689076</v>
      </c>
      <c r="L43" s="53">
        <f t="shared" si="16"/>
        <v>0</v>
      </c>
      <c r="O43" s="54">
        <v>0</v>
      </c>
      <c r="P43" s="54">
        <v>50</v>
      </c>
      <c r="Q43" s="54">
        <f t="shared" si="17"/>
        <v>50</v>
      </c>
      <c r="R43">
        <f t="shared" si="18"/>
        <v>0</v>
      </c>
      <c r="S43">
        <f t="shared" si="19"/>
        <v>0</v>
      </c>
    </row>
    <row r="44" spans="2:20" ht="45" x14ac:dyDescent="0.25">
      <c r="B44" s="11" t="s">
        <v>98</v>
      </c>
      <c r="C44" s="11" t="s">
        <v>25</v>
      </c>
      <c r="D44" s="15" t="s">
        <v>99</v>
      </c>
      <c r="E44" s="16">
        <v>0</v>
      </c>
      <c r="F44" s="16">
        <f t="shared" si="10"/>
        <v>29.411764705882355</v>
      </c>
      <c r="G44" s="16">
        <f t="shared" si="11"/>
        <v>42.016806722689076</v>
      </c>
      <c r="H44" s="53">
        <f t="shared" si="12"/>
        <v>4.2857142857142856</v>
      </c>
      <c r="I44" s="53">
        <f t="shared" si="13"/>
        <v>9.2857142857142865</v>
      </c>
      <c r="J44" s="16">
        <f t="shared" si="14"/>
        <v>0</v>
      </c>
      <c r="K44" s="53">
        <f t="shared" si="15"/>
        <v>71.428571428571431</v>
      </c>
      <c r="L44" s="53">
        <f t="shared" si="16"/>
        <v>0</v>
      </c>
      <c r="O44" s="54">
        <v>35</v>
      </c>
      <c r="P44" s="54">
        <v>50</v>
      </c>
      <c r="Q44" s="54">
        <f t="shared" si="17"/>
        <v>85</v>
      </c>
      <c r="R44">
        <f t="shared" si="18"/>
        <v>0</v>
      </c>
      <c r="S44">
        <f t="shared" si="19"/>
        <v>0</v>
      </c>
    </row>
    <row r="45" spans="2:20" ht="51" customHeight="1" x14ac:dyDescent="0.25">
      <c r="B45" s="11" t="s">
        <v>100</v>
      </c>
      <c r="C45" s="11"/>
      <c r="D45" s="15" t="s">
        <v>101</v>
      </c>
      <c r="E45" s="16">
        <v>0</v>
      </c>
      <c r="F45" s="16">
        <f t="shared" si="10"/>
        <v>0.92436974789915982</v>
      </c>
      <c r="G45" s="16">
        <f t="shared" si="11"/>
        <v>0</v>
      </c>
      <c r="H45" s="53">
        <f t="shared" si="12"/>
        <v>5.5462184873949584E-2</v>
      </c>
      <c r="I45" s="53">
        <f t="shared" si="13"/>
        <v>0.12016806722689079</v>
      </c>
      <c r="J45" s="16">
        <f t="shared" si="14"/>
        <v>0</v>
      </c>
      <c r="K45" s="53">
        <f t="shared" si="15"/>
        <v>0.92436974789915982</v>
      </c>
      <c r="L45" s="53">
        <f t="shared" si="16"/>
        <v>0</v>
      </c>
      <c r="O45" s="54">
        <v>1.1000000000000001</v>
      </c>
      <c r="P45" s="54">
        <v>0</v>
      </c>
      <c r="Q45" s="54">
        <f t="shared" si="17"/>
        <v>1.1000000000000001</v>
      </c>
      <c r="R45">
        <f t="shared" si="18"/>
        <v>0</v>
      </c>
      <c r="S45">
        <f t="shared" si="19"/>
        <v>0</v>
      </c>
    </row>
    <row r="46" spans="2:20" ht="118.5" customHeight="1" x14ac:dyDescent="0.25">
      <c r="B46" s="11" t="s">
        <v>102</v>
      </c>
      <c r="C46" s="11"/>
      <c r="D46" s="15" t="s">
        <v>103</v>
      </c>
      <c r="E46" s="16">
        <v>0</v>
      </c>
      <c r="F46" s="16">
        <f t="shared" si="10"/>
        <v>184.87394957983193</v>
      </c>
      <c r="G46" s="16">
        <f t="shared" si="11"/>
        <v>16.806722689075631</v>
      </c>
      <c r="H46" s="53">
        <f t="shared" si="12"/>
        <v>12.100840336134453</v>
      </c>
      <c r="I46" s="53">
        <f t="shared" si="13"/>
        <v>26.218487394957982</v>
      </c>
      <c r="J46" s="16">
        <f t="shared" si="14"/>
        <v>0</v>
      </c>
      <c r="K46" s="53">
        <f t="shared" si="15"/>
        <v>201.68067226890759</v>
      </c>
      <c r="L46" s="53">
        <f t="shared" si="16"/>
        <v>0</v>
      </c>
      <c r="O46" s="54">
        <v>220</v>
      </c>
      <c r="P46" s="54">
        <v>20</v>
      </c>
      <c r="Q46" s="54">
        <f t="shared" si="17"/>
        <v>240</v>
      </c>
      <c r="R46">
        <f t="shared" si="18"/>
        <v>0</v>
      </c>
      <c r="S46">
        <f t="shared" si="19"/>
        <v>0</v>
      </c>
    </row>
    <row r="47" spans="2:20" x14ac:dyDescent="0.25">
      <c r="D47" s="55"/>
      <c r="E47" s="1"/>
      <c r="F47" s="1"/>
      <c r="G47" s="1"/>
      <c r="H47" s="54"/>
      <c r="I47" s="54"/>
      <c r="J47" s="1"/>
      <c r="K47" s="54"/>
      <c r="L47" s="54"/>
      <c r="O47" s="54"/>
      <c r="P47" s="54"/>
      <c r="Q47" s="54"/>
    </row>
    <row r="48" spans="2:20" x14ac:dyDescent="0.25">
      <c r="E48" s="1"/>
      <c r="F48" s="1"/>
      <c r="H48" s="1"/>
      <c r="I48" s="1"/>
      <c r="J48" s="1">
        <f>SUM(J30:J46)</f>
        <v>0</v>
      </c>
      <c r="K48" s="1">
        <f>SUM(K30:K46)</f>
        <v>1959.9159663865548</v>
      </c>
      <c r="L48" s="1">
        <f>SUM(L30:L46)</f>
        <v>0</v>
      </c>
      <c r="R48" s="1">
        <f>SUM(R30:R46)</f>
        <v>0</v>
      </c>
      <c r="S48" s="1">
        <f>SUM(S30:S46)</f>
        <v>0</v>
      </c>
      <c r="T48" s="1">
        <f>R48+S48</f>
        <v>0</v>
      </c>
    </row>
    <row r="49" spans="2:20" x14ac:dyDescent="0.25">
      <c r="E49" s="1"/>
      <c r="F49" s="1"/>
      <c r="G49" s="1"/>
    </row>
    <row r="50" spans="2:20" x14ac:dyDescent="0.25">
      <c r="B50" s="98" t="s">
        <v>104</v>
      </c>
      <c r="C50" s="98"/>
      <c r="D50" s="98"/>
      <c r="E50" s="9"/>
      <c r="F50" s="9"/>
      <c r="G50" s="9"/>
      <c r="H50" s="102"/>
      <c r="I50" s="102"/>
      <c r="J50" s="102"/>
      <c r="K50" s="103"/>
      <c r="L50" s="103"/>
    </row>
    <row r="51" spans="2:20" ht="92.25" customHeight="1" x14ac:dyDescent="0.25">
      <c r="B51" s="11" t="s">
        <v>105</v>
      </c>
      <c r="C51" s="11" t="s">
        <v>25</v>
      </c>
      <c r="D51" s="15" t="s">
        <v>106</v>
      </c>
      <c r="E51" s="13">
        <v>1</v>
      </c>
      <c r="F51" s="13">
        <f>K51-G51</f>
        <v>203.69747899159665</v>
      </c>
      <c r="G51" s="13">
        <f>P51</f>
        <v>40</v>
      </c>
      <c r="H51" s="53">
        <f>(F51+G51)*0.06</f>
        <v>14.621848739495798</v>
      </c>
      <c r="I51" s="53">
        <f>(G51+F51)*0.13</f>
        <v>31.680672268907568</v>
      </c>
      <c r="J51" s="16">
        <f>(F51+G51+H51+I51)*E51</f>
        <v>290.00000000000006</v>
      </c>
      <c r="K51" s="53">
        <f>Q51/1.19</f>
        <v>243.69747899159665</v>
      </c>
      <c r="L51" s="53">
        <f>K51*E51</f>
        <v>243.69747899159665</v>
      </c>
      <c r="O51" s="54">
        <v>250</v>
      </c>
      <c r="P51" s="54">
        <v>40</v>
      </c>
      <c r="Q51" s="54">
        <f>O51+P51</f>
        <v>290</v>
      </c>
      <c r="R51">
        <f>O51*E51</f>
        <v>250</v>
      </c>
      <c r="S51">
        <f>P51*E51</f>
        <v>40</v>
      </c>
    </row>
    <row r="52" spans="2:20" x14ac:dyDescent="0.25">
      <c r="D52" s="55"/>
      <c r="E52" s="1"/>
      <c r="F52" s="1"/>
      <c r="G52" s="1"/>
      <c r="H52" s="1"/>
      <c r="I52" s="1"/>
      <c r="J52" s="1"/>
      <c r="O52" s="54"/>
      <c r="P52" s="54"/>
      <c r="Q52" s="54"/>
    </row>
    <row r="53" spans="2:20" x14ac:dyDescent="0.25">
      <c r="E53" s="1"/>
      <c r="F53" s="1"/>
      <c r="J53" s="1">
        <f>SUM(J51)</f>
        <v>290.00000000000006</v>
      </c>
      <c r="K53" s="1">
        <f>SUM(K51)</f>
        <v>243.69747899159665</v>
      </c>
      <c r="L53" s="1">
        <f>SUM(L51)</f>
        <v>243.69747899159665</v>
      </c>
      <c r="R53" s="1">
        <f>SUM(R51)</f>
        <v>250</v>
      </c>
      <c r="S53" s="1">
        <f>SUM(S51)</f>
        <v>40</v>
      </c>
      <c r="T53" s="1">
        <f>R53+S53</f>
        <v>290</v>
      </c>
    </row>
    <row r="54" spans="2:20" x14ac:dyDescent="0.25">
      <c r="E54" s="1"/>
      <c r="F54" s="1"/>
      <c r="G54" s="1"/>
    </row>
    <row r="55" spans="2:20" ht="37.5" x14ac:dyDescent="0.3">
      <c r="D55" s="24" t="s">
        <v>229</v>
      </c>
      <c r="E55" s="25"/>
      <c r="F55" s="26"/>
      <c r="G55" s="27">
        <f>J27+J48+J53</f>
        <v>25101</v>
      </c>
    </row>
    <row r="57" spans="2:20" ht="21" x14ac:dyDescent="0.35">
      <c r="D57" s="31" t="s">
        <v>108</v>
      </c>
      <c r="E57" s="32"/>
      <c r="F57" s="32"/>
      <c r="G57" s="33">
        <f>R27+R48+R53</f>
        <v>22201</v>
      </c>
    </row>
    <row r="58" spans="2:20" ht="21" x14ac:dyDescent="0.35">
      <c r="D58" s="31" t="s">
        <v>109</v>
      </c>
      <c r="E58" s="32"/>
      <c r="F58" s="32"/>
      <c r="G58" s="33">
        <f>S27+S48+S53</f>
        <v>2900</v>
      </c>
    </row>
  </sheetData>
  <mergeCells count="7">
    <mergeCell ref="B4:D4"/>
    <mergeCell ref="B29:D29"/>
    <mergeCell ref="H29:J29"/>
    <mergeCell ref="K29:L29"/>
    <mergeCell ref="B50:D50"/>
    <mergeCell ref="H50:J50"/>
    <mergeCell ref="K50:L5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6"/>
  <sheetViews>
    <sheetView topLeftCell="A10" zoomScale="65" zoomScaleNormal="65" workbookViewId="0">
      <selection activeCell="P17" sqref="P17"/>
    </sheetView>
  </sheetViews>
  <sheetFormatPr baseColWidth="10" defaultColWidth="10.5703125" defaultRowHeight="15" x14ac:dyDescent="0.25"/>
  <cols>
    <col min="1" max="1" width="14.42578125" customWidth="1"/>
    <col min="4" max="4" width="57.28515625" customWidth="1"/>
    <col min="5" max="5" width="12.28515625" customWidth="1"/>
    <col min="6" max="6" width="13.85546875" customWidth="1"/>
    <col min="7" max="7" width="14.28515625" customWidth="1"/>
    <col min="8" max="8" width="15.5703125" customWidth="1"/>
    <col min="9" max="9" width="13.7109375" customWidth="1"/>
    <col min="10" max="10" width="15.7109375" customWidth="1"/>
    <col min="15" max="15" width="14.7109375" customWidth="1"/>
    <col min="16" max="16" width="15" customWidth="1"/>
    <col min="18" max="18" width="18.85546875" customWidth="1"/>
    <col min="19" max="19" width="19.85546875" customWidth="1"/>
    <col min="21" max="21" width="16.85546875" customWidth="1"/>
    <col min="22" max="22" width="17.28515625" customWidth="1"/>
  </cols>
  <sheetData>
    <row r="1" spans="2:19" x14ac:dyDescent="0.25">
      <c r="B1" t="s">
        <v>235</v>
      </c>
    </row>
    <row r="2" spans="2:19" ht="45" x14ac:dyDescent="0.25">
      <c r="B2" s="2" t="s">
        <v>0</v>
      </c>
      <c r="C2" s="3" t="s">
        <v>1</v>
      </c>
      <c r="D2" s="2" t="s">
        <v>2</v>
      </c>
      <c r="E2" s="2" t="s">
        <v>3</v>
      </c>
      <c r="F2" s="4" t="s">
        <v>4</v>
      </c>
      <c r="G2" s="5" t="s">
        <v>5</v>
      </c>
      <c r="H2" s="50" t="s">
        <v>215</v>
      </c>
      <c r="I2" s="50" t="s">
        <v>216</v>
      </c>
      <c r="J2" s="2" t="s">
        <v>217</v>
      </c>
      <c r="K2" s="4" t="s">
        <v>6</v>
      </c>
      <c r="L2" s="5" t="s">
        <v>7</v>
      </c>
    </row>
    <row r="4" spans="2:19" ht="18" customHeight="1" x14ac:dyDescent="0.25">
      <c r="B4" s="98" t="s">
        <v>113</v>
      </c>
      <c r="C4" s="98"/>
      <c r="D4" s="98"/>
      <c r="E4" s="9"/>
      <c r="F4" s="9"/>
      <c r="G4" s="9"/>
      <c r="H4" s="9"/>
      <c r="I4" s="9"/>
      <c r="J4" s="51"/>
      <c r="K4" s="9"/>
      <c r="L4" s="51"/>
      <c r="O4" t="s">
        <v>4</v>
      </c>
      <c r="P4" t="s">
        <v>5</v>
      </c>
      <c r="Q4" t="s">
        <v>7</v>
      </c>
      <c r="R4" t="s">
        <v>218</v>
      </c>
      <c r="S4" t="s">
        <v>219</v>
      </c>
    </row>
    <row r="5" spans="2:19" ht="90" x14ac:dyDescent="0.25">
      <c r="B5" s="11" t="s">
        <v>24</v>
      </c>
      <c r="C5" s="11" t="s">
        <v>25</v>
      </c>
      <c r="D5" s="12" t="s">
        <v>26</v>
      </c>
      <c r="E5" s="16">
        <v>1</v>
      </c>
      <c r="F5" s="16">
        <f t="shared" ref="F5:F23" si="0">+IF(27=0,0,O5/1.19)</f>
        <v>8364.7058823529424</v>
      </c>
      <c r="G5" s="16">
        <f t="shared" ref="G5:G23" si="1">+IF(27=0,0,P5/1.19)</f>
        <v>100.84033613445379</v>
      </c>
      <c r="H5" s="14">
        <f t="shared" ref="H5:H23" si="2">(F5+G5)*0.06</f>
        <v>507.93277310924373</v>
      </c>
      <c r="I5" s="14">
        <f t="shared" ref="I5:I23" si="3">(G5+F5)*0.13</f>
        <v>1100.5210084033615</v>
      </c>
      <c r="J5" s="13">
        <f t="shared" ref="J5:J23" si="4">(F5+G5+H5+I5)*E5</f>
        <v>10074</v>
      </c>
      <c r="K5" s="14">
        <f t="shared" ref="K5:K23" si="5">Q5/1.19</f>
        <v>8465.5462184873959</v>
      </c>
      <c r="L5" s="53">
        <f t="shared" ref="L5:L23" si="6">K5*E5</f>
        <v>8465.5462184873959</v>
      </c>
      <c r="O5" s="54">
        <v>9954</v>
      </c>
      <c r="P5" s="54">
        <v>120</v>
      </c>
      <c r="Q5" s="54">
        <f t="shared" ref="Q5:Q18" si="7">(O5+P5)</f>
        <v>10074</v>
      </c>
      <c r="R5">
        <f t="shared" ref="R5:R23" si="8">O5*E5</f>
        <v>9954</v>
      </c>
      <c r="S5">
        <f t="shared" ref="S5:S23" si="9">P5*E5</f>
        <v>120</v>
      </c>
    </row>
    <row r="6" spans="2:19" ht="115.5" customHeight="1" x14ac:dyDescent="0.25">
      <c r="B6" s="11" t="s">
        <v>27</v>
      </c>
      <c r="C6" s="11" t="s">
        <v>25</v>
      </c>
      <c r="D6" s="15" t="s">
        <v>28</v>
      </c>
      <c r="E6" s="16">
        <v>1</v>
      </c>
      <c r="F6" s="16">
        <f t="shared" si="0"/>
        <v>701.68067226890764</v>
      </c>
      <c r="G6" s="16">
        <f t="shared" si="1"/>
        <v>126.05042016806723</v>
      </c>
      <c r="H6" s="53">
        <f t="shared" si="2"/>
        <v>49.663865546218496</v>
      </c>
      <c r="I6" s="53">
        <f t="shared" si="3"/>
        <v>107.60504201680673</v>
      </c>
      <c r="J6" s="16">
        <f t="shared" si="4"/>
        <v>985.00000000000011</v>
      </c>
      <c r="K6" s="53">
        <f t="shared" si="5"/>
        <v>827.73109243697479</v>
      </c>
      <c r="L6" s="53">
        <f t="shared" si="6"/>
        <v>827.73109243697479</v>
      </c>
      <c r="O6" s="54">
        <v>835</v>
      </c>
      <c r="P6" s="54">
        <v>150</v>
      </c>
      <c r="Q6" s="54">
        <f t="shared" si="7"/>
        <v>985</v>
      </c>
      <c r="R6">
        <f t="shared" si="8"/>
        <v>835</v>
      </c>
      <c r="S6">
        <f t="shared" si="9"/>
        <v>150</v>
      </c>
    </row>
    <row r="7" spans="2:19" ht="60" x14ac:dyDescent="0.25">
      <c r="B7" s="11" t="s">
        <v>29</v>
      </c>
      <c r="C7" s="11" t="s">
        <v>25</v>
      </c>
      <c r="D7" s="17" t="s">
        <v>30</v>
      </c>
      <c r="E7" s="16">
        <v>0</v>
      </c>
      <c r="F7" s="16">
        <f t="shared" si="0"/>
        <v>924.36974789915973</v>
      </c>
      <c r="G7" s="16">
        <f t="shared" si="1"/>
        <v>100.84033613445379</v>
      </c>
      <c r="H7" s="53">
        <f t="shared" si="2"/>
        <v>61.512605042016816</v>
      </c>
      <c r="I7" s="53">
        <f t="shared" si="3"/>
        <v>133.27731092436977</v>
      </c>
      <c r="J7" s="16">
        <f t="shared" si="4"/>
        <v>0</v>
      </c>
      <c r="K7" s="53">
        <f t="shared" si="5"/>
        <v>1025.2100840336134</v>
      </c>
      <c r="L7" s="53">
        <f t="shared" si="6"/>
        <v>0</v>
      </c>
      <c r="O7" s="54">
        <v>1100</v>
      </c>
      <c r="P7" s="54">
        <v>120</v>
      </c>
      <c r="Q7" s="54">
        <f t="shared" si="7"/>
        <v>1220</v>
      </c>
      <c r="R7">
        <f t="shared" si="8"/>
        <v>0</v>
      </c>
      <c r="S7">
        <f t="shared" si="9"/>
        <v>0</v>
      </c>
    </row>
    <row r="8" spans="2:19" ht="63.75" customHeight="1" x14ac:dyDescent="0.25">
      <c r="B8" s="11" t="s">
        <v>31</v>
      </c>
      <c r="C8" s="11" t="s">
        <v>25</v>
      </c>
      <c r="D8" s="17" t="s">
        <v>32</v>
      </c>
      <c r="E8" s="16">
        <v>0</v>
      </c>
      <c r="F8" s="16">
        <f t="shared" si="0"/>
        <v>739.49579831932772</v>
      </c>
      <c r="G8" s="16">
        <f t="shared" si="1"/>
        <v>71.428571428571431</v>
      </c>
      <c r="H8" s="53">
        <f t="shared" si="2"/>
        <v>48.655462184873947</v>
      </c>
      <c r="I8" s="53">
        <f t="shared" si="3"/>
        <v>105.4201680672269</v>
      </c>
      <c r="J8" s="16">
        <f t="shared" si="4"/>
        <v>0</v>
      </c>
      <c r="K8" s="53">
        <f t="shared" si="5"/>
        <v>810.92436974789916</v>
      </c>
      <c r="L8" s="53">
        <f t="shared" si="6"/>
        <v>0</v>
      </c>
      <c r="O8" s="54">
        <v>880</v>
      </c>
      <c r="P8" s="54">
        <v>85</v>
      </c>
      <c r="Q8" s="54">
        <f t="shared" si="7"/>
        <v>965</v>
      </c>
      <c r="R8">
        <f t="shared" si="8"/>
        <v>0</v>
      </c>
      <c r="S8">
        <f t="shared" si="9"/>
        <v>0</v>
      </c>
    </row>
    <row r="9" spans="2:19" ht="63.75" customHeight="1" x14ac:dyDescent="0.25">
      <c r="B9" s="11" t="s">
        <v>33</v>
      </c>
      <c r="C9" s="11" t="s">
        <v>25</v>
      </c>
      <c r="D9" s="17" t="s">
        <v>34</v>
      </c>
      <c r="E9" s="16">
        <v>0</v>
      </c>
      <c r="F9" s="16">
        <f t="shared" si="0"/>
        <v>680.67226890756308</v>
      </c>
      <c r="G9" s="16">
        <f t="shared" si="1"/>
        <v>71.428571428571431</v>
      </c>
      <c r="H9" s="53">
        <f t="shared" si="2"/>
        <v>45.12605042016807</v>
      </c>
      <c r="I9" s="53">
        <f t="shared" si="3"/>
        <v>97.77310924369749</v>
      </c>
      <c r="J9" s="16">
        <f t="shared" si="4"/>
        <v>0</v>
      </c>
      <c r="K9" s="53">
        <f t="shared" si="5"/>
        <v>752.10084033613452</v>
      </c>
      <c r="L9" s="53">
        <f t="shared" si="6"/>
        <v>0</v>
      </c>
      <c r="O9" s="54">
        <v>810</v>
      </c>
      <c r="P9" s="54">
        <v>85</v>
      </c>
      <c r="Q9" s="54">
        <f t="shared" si="7"/>
        <v>895</v>
      </c>
      <c r="R9">
        <f t="shared" si="8"/>
        <v>0</v>
      </c>
      <c r="S9">
        <f t="shared" si="9"/>
        <v>0</v>
      </c>
    </row>
    <row r="10" spans="2:19" ht="63.75" customHeight="1" x14ac:dyDescent="0.25">
      <c r="B10" s="11" t="s">
        <v>35</v>
      </c>
      <c r="C10" s="11" t="s">
        <v>25</v>
      </c>
      <c r="D10" s="17" t="s">
        <v>36</v>
      </c>
      <c r="E10" s="16">
        <v>0</v>
      </c>
      <c r="F10" s="16">
        <f t="shared" si="0"/>
        <v>571.42857142857144</v>
      </c>
      <c r="G10" s="16">
        <f t="shared" si="1"/>
        <v>71.428571428571431</v>
      </c>
      <c r="H10" s="53">
        <f t="shared" si="2"/>
        <v>38.571428571428569</v>
      </c>
      <c r="I10" s="53">
        <f t="shared" si="3"/>
        <v>83.571428571428584</v>
      </c>
      <c r="J10" s="16">
        <f t="shared" si="4"/>
        <v>0</v>
      </c>
      <c r="K10" s="53">
        <f t="shared" si="5"/>
        <v>642.85714285714289</v>
      </c>
      <c r="L10" s="53">
        <f t="shared" si="6"/>
        <v>0</v>
      </c>
      <c r="O10" s="54">
        <v>680</v>
      </c>
      <c r="P10" s="54">
        <v>85</v>
      </c>
      <c r="Q10" s="54">
        <f t="shared" si="7"/>
        <v>765</v>
      </c>
      <c r="R10">
        <f t="shared" si="8"/>
        <v>0</v>
      </c>
      <c r="S10">
        <f t="shared" si="9"/>
        <v>0</v>
      </c>
    </row>
    <row r="11" spans="2:19" ht="138.75" customHeight="1" x14ac:dyDescent="0.25">
      <c r="B11" s="11" t="s">
        <v>37</v>
      </c>
      <c r="C11" s="11" t="s">
        <v>25</v>
      </c>
      <c r="D11" s="15" t="s">
        <v>38</v>
      </c>
      <c r="E11" s="16">
        <v>1</v>
      </c>
      <c r="F11" s="16">
        <f t="shared" si="0"/>
        <v>315.1260504201681</v>
      </c>
      <c r="G11" s="16">
        <f t="shared" si="1"/>
        <v>521.00840336134456</v>
      </c>
      <c r="H11" s="53">
        <f t="shared" si="2"/>
        <v>50.168067226890756</v>
      </c>
      <c r="I11" s="53">
        <f t="shared" si="3"/>
        <v>108.69747899159665</v>
      </c>
      <c r="J11" s="16">
        <f t="shared" si="4"/>
        <v>995.00000000000011</v>
      </c>
      <c r="K11" s="53">
        <f t="shared" si="5"/>
        <v>836.13445378151266</v>
      </c>
      <c r="L11" s="53">
        <f t="shared" si="6"/>
        <v>836.13445378151266</v>
      </c>
      <c r="O11" s="54">
        <v>375</v>
      </c>
      <c r="P11" s="54">
        <v>620</v>
      </c>
      <c r="Q11" s="54">
        <f t="shared" si="7"/>
        <v>995</v>
      </c>
      <c r="R11">
        <f t="shared" si="8"/>
        <v>375</v>
      </c>
      <c r="S11">
        <f t="shared" si="9"/>
        <v>620</v>
      </c>
    </row>
    <row r="12" spans="2:19" ht="144" customHeight="1" x14ac:dyDescent="0.25">
      <c r="B12" s="11" t="s">
        <v>39</v>
      </c>
      <c r="C12" s="11" t="s">
        <v>25</v>
      </c>
      <c r="D12" s="15" t="s">
        <v>40</v>
      </c>
      <c r="E12" s="16">
        <v>1</v>
      </c>
      <c r="F12" s="16">
        <f t="shared" si="0"/>
        <v>336.1344537815126</v>
      </c>
      <c r="G12" s="16">
        <f t="shared" si="1"/>
        <v>0</v>
      </c>
      <c r="H12" s="53">
        <f t="shared" si="2"/>
        <v>20.168067226890756</v>
      </c>
      <c r="I12" s="53">
        <f t="shared" si="3"/>
        <v>43.69747899159664</v>
      </c>
      <c r="J12" s="16">
        <f t="shared" si="4"/>
        <v>400</v>
      </c>
      <c r="K12" s="53">
        <f t="shared" si="5"/>
        <v>336.1344537815126</v>
      </c>
      <c r="L12" s="53">
        <f t="shared" si="6"/>
        <v>336.1344537815126</v>
      </c>
      <c r="O12" s="54">
        <v>400</v>
      </c>
      <c r="P12" s="54">
        <v>0</v>
      </c>
      <c r="Q12" s="54">
        <f t="shared" si="7"/>
        <v>400</v>
      </c>
      <c r="R12">
        <f t="shared" si="8"/>
        <v>400</v>
      </c>
      <c r="S12">
        <f t="shared" si="9"/>
        <v>0</v>
      </c>
    </row>
    <row r="13" spans="2:19" ht="45" x14ac:dyDescent="0.25">
      <c r="B13" s="11" t="s">
        <v>41</v>
      </c>
      <c r="C13" s="11" t="s">
        <v>25</v>
      </c>
      <c r="D13" s="15" t="s">
        <v>42</v>
      </c>
      <c r="E13" s="16">
        <v>1</v>
      </c>
      <c r="F13" s="16">
        <f t="shared" si="0"/>
        <v>1613.4453781512607</v>
      </c>
      <c r="G13" s="16">
        <f t="shared" si="1"/>
        <v>151.26050420168067</v>
      </c>
      <c r="H13" s="53">
        <f t="shared" si="2"/>
        <v>105.88235294117648</v>
      </c>
      <c r="I13" s="53">
        <f t="shared" si="3"/>
        <v>229.4117647058824</v>
      </c>
      <c r="J13" s="16">
        <f t="shared" si="4"/>
        <v>2100.0000000000005</v>
      </c>
      <c r="K13" s="53">
        <f t="shared" si="5"/>
        <v>1764.7058823529412</v>
      </c>
      <c r="L13" s="53">
        <f t="shared" si="6"/>
        <v>1764.7058823529412</v>
      </c>
      <c r="O13" s="54">
        <v>1920</v>
      </c>
      <c r="P13" s="54">
        <v>180</v>
      </c>
      <c r="Q13" s="54">
        <f t="shared" si="7"/>
        <v>2100</v>
      </c>
      <c r="R13">
        <f t="shared" si="8"/>
        <v>1920</v>
      </c>
      <c r="S13">
        <f t="shared" si="9"/>
        <v>180</v>
      </c>
    </row>
    <row r="14" spans="2:19" ht="60" x14ac:dyDescent="0.25">
      <c r="B14" s="11" t="s">
        <v>43</v>
      </c>
      <c r="C14" s="11" t="s">
        <v>25</v>
      </c>
      <c r="D14" s="15" t="s">
        <v>44</v>
      </c>
      <c r="E14" s="16">
        <v>1</v>
      </c>
      <c r="F14" s="16">
        <f t="shared" si="0"/>
        <v>0</v>
      </c>
      <c r="G14" s="16">
        <f t="shared" si="1"/>
        <v>210.0840336134454</v>
      </c>
      <c r="H14" s="53">
        <f t="shared" si="2"/>
        <v>12.605042016806724</v>
      </c>
      <c r="I14" s="53">
        <f t="shared" si="3"/>
        <v>27.310924369747902</v>
      </c>
      <c r="J14" s="16">
        <f t="shared" si="4"/>
        <v>250.00000000000003</v>
      </c>
      <c r="K14" s="53">
        <f t="shared" si="5"/>
        <v>210.0840336134454</v>
      </c>
      <c r="L14" s="53">
        <f t="shared" si="6"/>
        <v>210.0840336134454</v>
      </c>
      <c r="O14" s="54">
        <v>0</v>
      </c>
      <c r="P14" s="54">
        <v>250</v>
      </c>
      <c r="Q14" s="54">
        <f t="shared" si="7"/>
        <v>250</v>
      </c>
      <c r="R14">
        <f t="shared" si="8"/>
        <v>0</v>
      </c>
      <c r="S14">
        <f t="shared" si="9"/>
        <v>250</v>
      </c>
    </row>
    <row r="15" spans="2:19" ht="117.75" customHeight="1" x14ac:dyDescent="0.25">
      <c r="B15" s="11" t="s">
        <v>45</v>
      </c>
      <c r="C15" s="11" t="s">
        <v>25</v>
      </c>
      <c r="D15" s="15" t="s">
        <v>46</v>
      </c>
      <c r="E15" s="16">
        <v>1</v>
      </c>
      <c r="F15" s="16">
        <f t="shared" si="0"/>
        <v>380.67226890756302</v>
      </c>
      <c r="G15" s="16">
        <f t="shared" si="1"/>
        <v>29.411764705882355</v>
      </c>
      <c r="H15" s="53">
        <f t="shared" si="2"/>
        <v>24.605042016806724</v>
      </c>
      <c r="I15" s="53">
        <f t="shared" si="3"/>
        <v>53.310924369747902</v>
      </c>
      <c r="J15" s="16">
        <f t="shared" si="4"/>
        <v>488.00000000000006</v>
      </c>
      <c r="K15" s="53">
        <f t="shared" si="5"/>
        <v>410.0840336134454</v>
      </c>
      <c r="L15" s="53">
        <f t="shared" si="6"/>
        <v>410.0840336134454</v>
      </c>
      <c r="O15" s="54">
        <v>453</v>
      </c>
      <c r="P15" s="54">
        <v>35</v>
      </c>
      <c r="Q15" s="54">
        <f t="shared" si="7"/>
        <v>488</v>
      </c>
      <c r="R15">
        <f t="shared" si="8"/>
        <v>453</v>
      </c>
      <c r="S15">
        <f t="shared" si="9"/>
        <v>35</v>
      </c>
    </row>
    <row r="16" spans="2:19" ht="87.75" customHeight="1" x14ac:dyDescent="0.25">
      <c r="B16" s="11" t="s">
        <v>47</v>
      </c>
      <c r="C16" s="11" t="s">
        <v>25</v>
      </c>
      <c r="D16" s="15" t="s">
        <v>48</v>
      </c>
      <c r="E16" s="16">
        <v>1</v>
      </c>
      <c r="F16" s="16">
        <f t="shared" si="0"/>
        <v>182.56302521008405</v>
      </c>
      <c r="G16" s="16">
        <f t="shared" si="1"/>
        <v>5.0420168067226889</v>
      </c>
      <c r="H16" s="53">
        <f t="shared" si="2"/>
        <v>11.256302521008404</v>
      </c>
      <c r="I16" s="53">
        <f t="shared" si="3"/>
        <v>24.388655462184879</v>
      </c>
      <c r="J16" s="16">
        <f t="shared" si="4"/>
        <v>223.25000000000003</v>
      </c>
      <c r="K16" s="53">
        <f t="shared" si="5"/>
        <v>187.60504201680672</v>
      </c>
      <c r="L16" s="53">
        <f t="shared" si="6"/>
        <v>187.60504201680672</v>
      </c>
      <c r="O16" s="54">
        <v>217.25</v>
      </c>
      <c r="P16" s="54">
        <v>6</v>
      </c>
      <c r="Q16" s="54">
        <f t="shared" si="7"/>
        <v>223.25</v>
      </c>
      <c r="R16">
        <f t="shared" si="8"/>
        <v>217.25</v>
      </c>
      <c r="S16">
        <f t="shared" si="9"/>
        <v>6</v>
      </c>
    </row>
    <row r="17" spans="2:20" ht="106.5" customHeight="1" x14ac:dyDescent="0.25">
      <c r="B17" s="11" t="s">
        <v>49</v>
      </c>
      <c r="C17" s="11" t="s">
        <v>25</v>
      </c>
      <c r="D17" s="15" t="s">
        <v>50</v>
      </c>
      <c r="E17" s="16">
        <v>1</v>
      </c>
      <c r="F17" s="16">
        <f t="shared" si="0"/>
        <v>0</v>
      </c>
      <c r="G17" s="16">
        <f t="shared" si="1"/>
        <v>1092.4369747899161</v>
      </c>
      <c r="H17" s="53">
        <f t="shared" si="2"/>
        <v>65.546218487394967</v>
      </c>
      <c r="I17" s="53">
        <f t="shared" si="3"/>
        <v>142.0168067226891</v>
      </c>
      <c r="J17" s="16">
        <f t="shared" si="4"/>
        <v>1300.0000000000002</v>
      </c>
      <c r="K17" s="53">
        <f t="shared" si="5"/>
        <v>1092.4369747899161</v>
      </c>
      <c r="L17" s="53">
        <f t="shared" si="6"/>
        <v>1092.4369747899161</v>
      </c>
      <c r="O17" s="54">
        <v>0</v>
      </c>
      <c r="P17" s="54">
        <v>1300</v>
      </c>
      <c r="Q17" s="54">
        <f t="shared" si="7"/>
        <v>1300</v>
      </c>
      <c r="R17">
        <f t="shared" si="8"/>
        <v>0</v>
      </c>
      <c r="S17">
        <f t="shared" si="9"/>
        <v>1300</v>
      </c>
    </row>
    <row r="18" spans="2:20" ht="63.75" customHeight="1" x14ac:dyDescent="0.25">
      <c r="B18" s="11" t="s">
        <v>51</v>
      </c>
      <c r="C18" s="11" t="s">
        <v>25</v>
      </c>
      <c r="D18" s="15" t="s">
        <v>52</v>
      </c>
      <c r="E18" s="16">
        <v>1</v>
      </c>
      <c r="F18" s="16">
        <f t="shared" si="0"/>
        <v>0</v>
      </c>
      <c r="G18" s="16">
        <f t="shared" si="1"/>
        <v>1008.4033613445379</v>
      </c>
      <c r="H18" s="53">
        <f t="shared" si="2"/>
        <v>60.504201680672267</v>
      </c>
      <c r="I18" s="53">
        <f t="shared" si="3"/>
        <v>131.09243697478993</v>
      </c>
      <c r="J18" s="16">
        <f t="shared" si="4"/>
        <v>1200</v>
      </c>
      <c r="K18" s="53">
        <f t="shared" si="5"/>
        <v>1008.4033613445379</v>
      </c>
      <c r="L18" s="53">
        <f t="shared" si="6"/>
        <v>1008.4033613445379</v>
      </c>
      <c r="O18" s="54">
        <v>0</v>
      </c>
      <c r="P18" s="54">
        <v>1200</v>
      </c>
      <c r="Q18">
        <f t="shared" si="7"/>
        <v>1200</v>
      </c>
      <c r="R18">
        <f t="shared" si="8"/>
        <v>0</v>
      </c>
      <c r="S18">
        <f t="shared" si="9"/>
        <v>1200</v>
      </c>
    </row>
    <row r="19" spans="2:20" ht="45" x14ac:dyDescent="0.25">
      <c r="B19" s="11" t="s">
        <v>53</v>
      </c>
      <c r="C19" s="11" t="s">
        <v>25</v>
      </c>
      <c r="D19" s="15" t="s">
        <v>54</v>
      </c>
      <c r="E19" s="16">
        <v>1</v>
      </c>
      <c r="F19" s="16">
        <f t="shared" si="0"/>
        <v>208.40336134453781</v>
      </c>
      <c r="G19" s="16">
        <f t="shared" si="1"/>
        <v>0</v>
      </c>
      <c r="H19" s="53">
        <f t="shared" si="2"/>
        <v>12.504201680672269</v>
      </c>
      <c r="I19" s="53">
        <f t="shared" si="3"/>
        <v>27.092436974789916</v>
      </c>
      <c r="J19" s="16">
        <f t="shared" si="4"/>
        <v>248</v>
      </c>
      <c r="K19" s="53">
        <f t="shared" si="5"/>
        <v>208.40336134453781</v>
      </c>
      <c r="L19" s="53">
        <f t="shared" si="6"/>
        <v>208.40336134453781</v>
      </c>
      <c r="O19" s="54">
        <v>248</v>
      </c>
      <c r="P19" s="54">
        <v>0</v>
      </c>
      <c r="Q19" s="54">
        <f>O19+P19</f>
        <v>248</v>
      </c>
      <c r="R19">
        <f t="shared" si="8"/>
        <v>248</v>
      </c>
      <c r="S19">
        <f t="shared" si="9"/>
        <v>0</v>
      </c>
    </row>
    <row r="20" spans="2:20" ht="45" x14ac:dyDescent="0.25">
      <c r="B20" s="11" t="s">
        <v>55</v>
      </c>
      <c r="C20" s="11" t="s">
        <v>25</v>
      </c>
      <c r="D20" s="15" t="s">
        <v>56</v>
      </c>
      <c r="E20" s="16">
        <v>1</v>
      </c>
      <c r="F20" s="16">
        <f t="shared" si="0"/>
        <v>134.45378151260505</v>
      </c>
      <c r="G20" s="16">
        <f t="shared" si="1"/>
        <v>29.411764705882355</v>
      </c>
      <c r="H20" s="53">
        <f t="shared" si="2"/>
        <v>9.8319327731092425</v>
      </c>
      <c r="I20" s="53">
        <f t="shared" si="3"/>
        <v>21.302521008403364</v>
      </c>
      <c r="J20" s="16">
        <f t="shared" si="4"/>
        <v>195</v>
      </c>
      <c r="K20" s="53">
        <f t="shared" si="5"/>
        <v>163.8655462184874</v>
      </c>
      <c r="L20" s="53">
        <f t="shared" si="6"/>
        <v>163.8655462184874</v>
      </c>
      <c r="O20" s="54">
        <v>160</v>
      </c>
      <c r="P20" s="54">
        <v>35</v>
      </c>
      <c r="Q20" s="54">
        <f>O20+P20</f>
        <v>195</v>
      </c>
      <c r="R20">
        <f t="shared" si="8"/>
        <v>160</v>
      </c>
      <c r="S20">
        <f t="shared" si="9"/>
        <v>35</v>
      </c>
    </row>
    <row r="21" spans="2:20" ht="66" customHeight="1" x14ac:dyDescent="0.25">
      <c r="B21" s="11" t="s">
        <v>57</v>
      </c>
      <c r="C21" s="11" t="s">
        <v>25</v>
      </c>
      <c r="D21" s="15" t="s">
        <v>58</v>
      </c>
      <c r="E21" s="16">
        <v>1</v>
      </c>
      <c r="F21" s="16">
        <f t="shared" si="0"/>
        <v>151.26050420168067</v>
      </c>
      <c r="G21" s="16">
        <f t="shared" si="1"/>
        <v>168.0672268907563</v>
      </c>
      <c r="H21" s="53">
        <f t="shared" si="2"/>
        <v>19.159663865546218</v>
      </c>
      <c r="I21" s="53">
        <f t="shared" si="3"/>
        <v>41.512605042016808</v>
      </c>
      <c r="J21" s="16">
        <f t="shared" si="4"/>
        <v>380</v>
      </c>
      <c r="K21" s="53">
        <f t="shared" si="5"/>
        <v>319.32773109243698</v>
      </c>
      <c r="L21" s="53">
        <f t="shared" si="6"/>
        <v>319.32773109243698</v>
      </c>
      <c r="O21" s="54">
        <v>180</v>
      </c>
      <c r="P21" s="54">
        <v>200</v>
      </c>
      <c r="Q21" s="54">
        <f>O21+P21</f>
        <v>380</v>
      </c>
      <c r="R21">
        <f t="shared" si="8"/>
        <v>180</v>
      </c>
      <c r="S21">
        <f t="shared" si="9"/>
        <v>200</v>
      </c>
    </row>
    <row r="22" spans="2:20" ht="60" customHeight="1" x14ac:dyDescent="0.25">
      <c r="B22" s="11" t="s">
        <v>59</v>
      </c>
      <c r="C22" s="11" t="s">
        <v>60</v>
      </c>
      <c r="D22" s="15" t="s">
        <v>61</v>
      </c>
      <c r="E22" s="16">
        <v>0</v>
      </c>
      <c r="F22" s="16">
        <f t="shared" si="0"/>
        <v>1.0084033613445378</v>
      </c>
      <c r="G22" s="16">
        <f t="shared" si="1"/>
        <v>0.84033613445378152</v>
      </c>
      <c r="H22" s="53">
        <f t="shared" si="2"/>
        <v>0.11092436974789917</v>
      </c>
      <c r="I22" s="53">
        <f t="shared" si="3"/>
        <v>0.24033613445378152</v>
      </c>
      <c r="J22" s="16">
        <f t="shared" si="4"/>
        <v>0</v>
      </c>
      <c r="K22" s="53">
        <f t="shared" si="5"/>
        <v>1.8487394957983196</v>
      </c>
      <c r="L22" s="53">
        <f t="shared" si="6"/>
        <v>0</v>
      </c>
      <c r="O22" s="54">
        <v>1.2</v>
      </c>
      <c r="P22" s="54">
        <v>1</v>
      </c>
      <c r="Q22" s="54">
        <f>O22+P22</f>
        <v>2.2000000000000002</v>
      </c>
      <c r="R22" s="54">
        <f t="shared" si="8"/>
        <v>0</v>
      </c>
      <c r="S22" s="54">
        <f t="shared" si="9"/>
        <v>0</v>
      </c>
    </row>
    <row r="23" spans="2:20" x14ac:dyDescent="0.25">
      <c r="B23" s="18" t="s">
        <v>62</v>
      </c>
      <c r="C23" s="11" t="s">
        <v>25</v>
      </c>
      <c r="D23" s="15" t="s">
        <v>63</v>
      </c>
      <c r="E23" s="16">
        <v>0</v>
      </c>
      <c r="F23" s="16">
        <f t="shared" si="0"/>
        <v>151.26050420168067</v>
      </c>
      <c r="G23" s="16">
        <f t="shared" si="1"/>
        <v>33.613445378151262</v>
      </c>
      <c r="H23" s="53">
        <f t="shared" si="2"/>
        <v>11.092436974789916</v>
      </c>
      <c r="I23" s="53">
        <f t="shared" si="3"/>
        <v>24.033613445378151</v>
      </c>
      <c r="J23" s="16">
        <f t="shared" si="4"/>
        <v>0</v>
      </c>
      <c r="K23" s="53">
        <f t="shared" si="5"/>
        <v>184.87394957983193</v>
      </c>
      <c r="L23" s="53">
        <f t="shared" si="6"/>
        <v>0</v>
      </c>
      <c r="O23" s="54">
        <v>180</v>
      </c>
      <c r="P23" s="54">
        <v>40</v>
      </c>
      <c r="Q23" s="54">
        <f>O23+P23</f>
        <v>220</v>
      </c>
      <c r="R23" s="54">
        <f t="shared" si="8"/>
        <v>0</v>
      </c>
      <c r="S23" s="54">
        <f t="shared" si="9"/>
        <v>0</v>
      </c>
    </row>
    <row r="24" spans="2:20" x14ac:dyDescent="0.25">
      <c r="D24" s="55"/>
      <c r="E24" s="1"/>
      <c r="F24" s="1"/>
      <c r="G24" s="1"/>
      <c r="H24" s="54"/>
      <c r="I24" s="54"/>
      <c r="J24" s="1"/>
      <c r="O24" s="54"/>
      <c r="P24" s="54"/>
      <c r="Q24" s="54"/>
    </row>
    <row r="25" spans="2:20" x14ac:dyDescent="0.25">
      <c r="E25" s="1"/>
      <c r="F25" s="1"/>
      <c r="H25" s="1"/>
      <c r="I25" s="1"/>
      <c r="J25" s="1">
        <f>SUM(J5:J23)</f>
        <v>18838.25</v>
      </c>
      <c r="K25" s="1">
        <f>SUM(K5:K23)</f>
        <v>19248.277310924375</v>
      </c>
      <c r="L25" s="1">
        <f>SUM(L5:L23)</f>
        <v>15830.46218487395</v>
      </c>
      <c r="R25" s="1">
        <f>SUM(R5:R23)</f>
        <v>14742.25</v>
      </c>
      <c r="S25" s="1">
        <f>SUM(S5:S23)</f>
        <v>4096</v>
      </c>
      <c r="T25" s="1">
        <f>R25+S25</f>
        <v>18838.25</v>
      </c>
    </row>
    <row r="26" spans="2:20" x14ac:dyDescent="0.25">
      <c r="E26" s="1"/>
      <c r="F26" s="1"/>
      <c r="H26" s="1"/>
      <c r="I26" s="1"/>
      <c r="J26" s="1"/>
      <c r="R26" s="1"/>
      <c r="S26" s="1"/>
      <c r="T26" s="1"/>
    </row>
    <row r="27" spans="2:20" x14ac:dyDescent="0.25">
      <c r="B27" s="98" t="s">
        <v>69</v>
      </c>
      <c r="C27" s="98"/>
      <c r="D27" s="98"/>
      <c r="E27" s="9"/>
      <c r="F27" s="9"/>
      <c r="G27" s="9"/>
      <c r="H27" s="102"/>
      <c r="I27" s="102"/>
      <c r="J27" s="102"/>
      <c r="K27" s="103"/>
      <c r="L27" s="103"/>
    </row>
    <row r="28" spans="2:20" ht="127.5" customHeight="1" x14ac:dyDescent="0.25">
      <c r="B28" s="11" t="s">
        <v>70</v>
      </c>
      <c r="C28" s="11" t="s">
        <v>25</v>
      </c>
      <c r="D28" s="15" t="s">
        <v>71</v>
      </c>
      <c r="E28" s="13">
        <v>1</v>
      </c>
      <c r="F28" s="16">
        <f t="shared" ref="F28:F44" si="10">+IF(27=0,0,O28/1.19)</f>
        <v>0</v>
      </c>
      <c r="G28" s="16">
        <f t="shared" ref="G28:G44" si="11">+IF(27=0,0,P28/1.19)</f>
        <v>197.47899159663865</v>
      </c>
      <c r="H28" s="53">
        <f t="shared" ref="H28:H44" si="12">(F28+G28)*0.06</f>
        <v>11.848739495798318</v>
      </c>
      <c r="I28" s="53">
        <f t="shared" ref="I28:I44" si="13">(G28+F28)*0.13</f>
        <v>25.672268907563026</v>
      </c>
      <c r="J28" s="13">
        <f t="shared" ref="J28:J44" si="14">(F28+G28+H28+I28)*E28</f>
        <v>235</v>
      </c>
      <c r="K28" s="53">
        <f t="shared" ref="K28:K44" si="15">Q28/1.19</f>
        <v>197.47899159663865</v>
      </c>
      <c r="L28" s="53">
        <f t="shared" ref="L28:L44" si="16">K28*E28</f>
        <v>197.47899159663865</v>
      </c>
      <c r="O28" s="54">
        <v>0</v>
      </c>
      <c r="P28" s="54">
        <v>235</v>
      </c>
      <c r="Q28" s="54">
        <f t="shared" ref="Q28:Q44" si="17">O28+P28</f>
        <v>235</v>
      </c>
      <c r="R28">
        <f t="shared" ref="R28:R44" si="18">O28*E28</f>
        <v>0</v>
      </c>
      <c r="S28">
        <f t="shared" ref="S28:S44" si="19">P28*E28</f>
        <v>235</v>
      </c>
    </row>
    <row r="29" spans="2:20" ht="118.5" customHeight="1" x14ac:dyDescent="0.25">
      <c r="B29" s="11" t="s">
        <v>72</v>
      </c>
      <c r="C29" s="11" t="s">
        <v>25</v>
      </c>
      <c r="D29" s="15" t="s">
        <v>73</v>
      </c>
      <c r="E29" s="16">
        <v>0</v>
      </c>
      <c r="F29" s="16">
        <f t="shared" si="10"/>
        <v>108.90756302521008</v>
      </c>
      <c r="G29" s="16">
        <f t="shared" si="11"/>
        <v>151.26050420168067</v>
      </c>
      <c r="H29" s="53">
        <f t="shared" si="12"/>
        <v>15.610084033613443</v>
      </c>
      <c r="I29" s="53">
        <f t="shared" si="13"/>
        <v>33.821848739495799</v>
      </c>
      <c r="J29" s="16">
        <f t="shared" si="14"/>
        <v>0</v>
      </c>
      <c r="K29" s="53">
        <f t="shared" si="15"/>
        <v>260.1680672268908</v>
      </c>
      <c r="L29" s="53">
        <f t="shared" si="16"/>
        <v>0</v>
      </c>
      <c r="O29" s="54">
        <v>129.6</v>
      </c>
      <c r="P29" s="54">
        <v>180</v>
      </c>
      <c r="Q29" s="54">
        <f t="shared" si="17"/>
        <v>309.60000000000002</v>
      </c>
      <c r="R29">
        <f t="shared" si="18"/>
        <v>0</v>
      </c>
      <c r="S29">
        <f t="shared" si="19"/>
        <v>0</v>
      </c>
    </row>
    <row r="30" spans="2:20" ht="118.5" customHeight="1" x14ac:dyDescent="0.25">
      <c r="B30" s="11" t="s">
        <v>74</v>
      </c>
      <c r="C30" s="11" t="s">
        <v>25</v>
      </c>
      <c r="D30" s="15" t="s">
        <v>75</v>
      </c>
      <c r="E30" s="16">
        <v>0</v>
      </c>
      <c r="F30" s="16">
        <f t="shared" si="10"/>
        <v>18.151260504201684</v>
      </c>
      <c r="G30" s="16">
        <f t="shared" si="11"/>
        <v>151.26050420168067</v>
      </c>
      <c r="H30" s="53">
        <f t="shared" si="12"/>
        <v>10.164705882352941</v>
      </c>
      <c r="I30" s="53">
        <f t="shared" si="13"/>
        <v>22.023529411764706</v>
      </c>
      <c r="J30" s="16">
        <f t="shared" si="14"/>
        <v>0</v>
      </c>
      <c r="K30" s="53">
        <f t="shared" si="15"/>
        <v>169.41176470588235</v>
      </c>
      <c r="L30" s="53">
        <f t="shared" si="16"/>
        <v>0</v>
      </c>
      <c r="O30" s="54">
        <v>21.6</v>
      </c>
      <c r="P30" s="54">
        <v>180</v>
      </c>
      <c r="Q30" s="54">
        <f t="shared" si="17"/>
        <v>201.6</v>
      </c>
      <c r="R30">
        <f t="shared" si="18"/>
        <v>0</v>
      </c>
      <c r="S30">
        <f t="shared" si="19"/>
        <v>0</v>
      </c>
    </row>
    <row r="31" spans="2:20" ht="111.75" customHeight="1" x14ac:dyDescent="0.25">
      <c r="B31" s="11" t="s">
        <v>76</v>
      </c>
      <c r="C31" s="11" t="s">
        <v>25</v>
      </c>
      <c r="D31" s="15" t="s">
        <v>77</v>
      </c>
      <c r="E31" s="16">
        <v>3</v>
      </c>
      <c r="F31" s="16">
        <f t="shared" si="10"/>
        <v>0</v>
      </c>
      <c r="G31" s="16">
        <f t="shared" si="11"/>
        <v>126.05042016806723</v>
      </c>
      <c r="H31" s="53">
        <f t="shared" si="12"/>
        <v>7.5630252100840334</v>
      </c>
      <c r="I31" s="53">
        <f t="shared" si="13"/>
        <v>16.386554621848742</v>
      </c>
      <c r="J31" s="16">
        <f t="shared" si="14"/>
        <v>450</v>
      </c>
      <c r="K31" s="53">
        <f t="shared" si="15"/>
        <v>126.05042016806723</v>
      </c>
      <c r="L31" s="53">
        <f t="shared" si="16"/>
        <v>378.15126050420167</v>
      </c>
      <c r="O31" s="54">
        <v>0</v>
      </c>
      <c r="P31" s="54">
        <v>150</v>
      </c>
      <c r="Q31" s="54">
        <f t="shared" si="17"/>
        <v>150</v>
      </c>
      <c r="R31">
        <f t="shared" si="18"/>
        <v>0</v>
      </c>
      <c r="S31">
        <f t="shared" si="19"/>
        <v>450</v>
      </c>
    </row>
    <row r="32" spans="2:20" ht="30" x14ac:dyDescent="0.25">
      <c r="B32" s="11" t="s">
        <v>78</v>
      </c>
      <c r="C32" s="11" t="s">
        <v>25</v>
      </c>
      <c r="D32" s="15" t="s">
        <v>79</v>
      </c>
      <c r="E32" s="16">
        <v>3</v>
      </c>
      <c r="F32" s="16">
        <f t="shared" si="10"/>
        <v>75.630252100840337</v>
      </c>
      <c r="G32" s="16">
        <f t="shared" si="11"/>
        <v>0</v>
      </c>
      <c r="H32" s="53">
        <f t="shared" si="12"/>
        <v>4.53781512605042</v>
      </c>
      <c r="I32" s="53">
        <f t="shared" si="13"/>
        <v>9.8319327731092443</v>
      </c>
      <c r="J32" s="16">
        <f t="shared" si="14"/>
        <v>270</v>
      </c>
      <c r="K32" s="53">
        <f t="shared" si="15"/>
        <v>75.630252100840337</v>
      </c>
      <c r="L32" s="53">
        <f t="shared" si="16"/>
        <v>226.89075630252103</v>
      </c>
      <c r="O32" s="54">
        <v>90</v>
      </c>
      <c r="P32" s="54">
        <v>0</v>
      </c>
      <c r="Q32" s="54">
        <f t="shared" si="17"/>
        <v>90</v>
      </c>
      <c r="R32">
        <f t="shared" si="18"/>
        <v>270</v>
      </c>
      <c r="S32">
        <f t="shared" si="19"/>
        <v>0</v>
      </c>
    </row>
    <row r="33" spans="2:20" ht="30" x14ac:dyDescent="0.25">
      <c r="B33" s="11" t="s">
        <v>80</v>
      </c>
      <c r="C33" s="11"/>
      <c r="D33" s="15" t="s">
        <v>81</v>
      </c>
      <c r="E33" s="16">
        <v>3</v>
      </c>
      <c r="F33" s="16">
        <f t="shared" si="10"/>
        <v>100.84033613445379</v>
      </c>
      <c r="G33" s="16">
        <f t="shared" si="11"/>
        <v>0</v>
      </c>
      <c r="H33" s="53">
        <f t="shared" si="12"/>
        <v>6.0504201680672276</v>
      </c>
      <c r="I33" s="53">
        <f t="shared" si="13"/>
        <v>13.109243697478993</v>
      </c>
      <c r="J33" s="16">
        <f t="shared" si="14"/>
        <v>360.00000000000006</v>
      </c>
      <c r="K33" s="53">
        <f t="shared" si="15"/>
        <v>100.84033613445379</v>
      </c>
      <c r="L33" s="53">
        <f t="shared" si="16"/>
        <v>302.52100840336141</v>
      </c>
      <c r="O33" s="54">
        <v>120</v>
      </c>
      <c r="P33" s="54">
        <v>0</v>
      </c>
      <c r="Q33" s="54">
        <f t="shared" si="17"/>
        <v>120</v>
      </c>
      <c r="R33">
        <f t="shared" si="18"/>
        <v>360</v>
      </c>
      <c r="S33">
        <f t="shared" si="19"/>
        <v>0</v>
      </c>
    </row>
    <row r="34" spans="2:20" ht="105" customHeight="1" x14ac:dyDescent="0.25">
      <c r="B34" s="11" t="s">
        <v>82</v>
      </c>
      <c r="C34" s="11" t="s">
        <v>25</v>
      </c>
      <c r="D34" s="15" t="s">
        <v>83</v>
      </c>
      <c r="E34" s="16">
        <v>0</v>
      </c>
      <c r="F34" s="16">
        <f t="shared" si="10"/>
        <v>0</v>
      </c>
      <c r="G34" s="16">
        <f t="shared" si="11"/>
        <v>92.436974789915965</v>
      </c>
      <c r="H34" s="53">
        <f t="shared" si="12"/>
        <v>5.5462184873949578</v>
      </c>
      <c r="I34" s="53">
        <f t="shared" si="13"/>
        <v>12.016806722689076</v>
      </c>
      <c r="J34" s="16">
        <f t="shared" si="14"/>
        <v>0</v>
      </c>
      <c r="K34" s="53">
        <f t="shared" si="15"/>
        <v>92.436974789915965</v>
      </c>
      <c r="L34" s="53">
        <f t="shared" si="16"/>
        <v>0</v>
      </c>
      <c r="O34" s="54">
        <v>0</v>
      </c>
      <c r="P34" s="54">
        <v>110</v>
      </c>
      <c r="Q34" s="54">
        <f t="shared" si="17"/>
        <v>110</v>
      </c>
      <c r="R34">
        <f t="shared" si="18"/>
        <v>0</v>
      </c>
      <c r="S34">
        <f t="shared" si="19"/>
        <v>0</v>
      </c>
    </row>
    <row r="35" spans="2:20" ht="30" x14ac:dyDescent="0.25">
      <c r="B35" s="11" t="s">
        <v>84</v>
      </c>
      <c r="C35" s="11" t="s">
        <v>25</v>
      </c>
      <c r="D35" s="15" t="s">
        <v>85</v>
      </c>
      <c r="E35" s="16">
        <v>0</v>
      </c>
      <c r="F35" s="16">
        <f t="shared" si="10"/>
        <v>33.613445378151262</v>
      </c>
      <c r="G35" s="16">
        <f t="shared" si="11"/>
        <v>0</v>
      </c>
      <c r="H35" s="53">
        <f t="shared" si="12"/>
        <v>2.0168067226890756</v>
      </c>
      <c r="I35" s="53">
        <f t="shared" si="13"/>
        <v>4.3697478991596643</v>
      </c>
      <c r="J35" s="16">
        <f t="shared" si="14"/>
        <v>0</v>
      </c>
      <c r="K35" s="53">
        <f t="shared" si="15"/>
        <v>33.613445378151262</v>
      </c>
      <c r="L35" s="53">
        <f t="shared" si="16"/>
        <v>0</v>
      </c>
      <c r="O35" s="54">
        <v>40</v>
      </c>
      <c r="P35" s="54">
        <v>0</v>
      </c>
      <c r="Q35" s="54">
        <f t="shared" si="17"/>
        <v>40</v>
      </c>
      <c r="R35">
        <f t="shared" si="18"/>
        <v>0</v>
      </c>
      <c r="S35">
        <f t="shared" si="19"/>
        <v>0</v>
      </c>
    </row>
    <row r="36" spans="2:20" ht="30" x14ac:dyDescent="0.25">
      <c r="B36" s="11" t="s">
        <v>86</v>
      </c>
      <c r="C36" s="11"/>
      <c r="D36" s="15" t="s">
        <v>87</v>
      </c>
      <c r="E36" s="16">
        <v>0</v>
      </c>
      <c r="F36" s="16">
        <f t="shared" si="10"/>
        <v>67.226890756302524</v>
      </c>
      <c r="G36" s="16">
        <f t="shared" si="11"/>
        <v>0</v>
      </c>
      <c r="H36" s="53">
        <f t="shared" si="12"/>
        <v>4.0336134453781511</v>
      </c>
      <c r="I36" s="53">
        <f t="shared" si="13"/>
        <v>8.7394957983193287</v>
      </c>
      <c r="J36" s="16">
        <f t="shared" si="14"/>
        <v>0</v>
      </c>
      <c r="K36" s="53">
        <f t="shared" si="15"/>
        <v>67.226890756302524</v>
      </c>
      <c r="L36" s="53">
        <f t="shared" si="16"/>
        <v>0</v>
      </c>
      <c r="O36" s="54">
        <v>80</v>
      </c>
      <c r="P36" s="54">
        <v>0</v>
      </c>
      <c r="Q36" s="54">
        <f t="shared" si="17"/>
        <v>80</v>
      </c>
      <c r="R36">
        <f t="shared" si="18"/>
        <v>0</v>
      </c>
      <c r="S36">
        <f t="shared" si="19"/>
        <v>0</v>
      </c>
    </row>
    <row r="37" spans="2:20" ht="125.25" customHeight="1" x14ac:dyDescent="0.25">
      <c r="B37" s="11" t="s">
        <v>88</v>
      </c>
      <c r="C37" s="11" t="s">
        <v>25</v>
      </c>
      <c r="D37" s="15" t="s">
        <v>89</v>
      </c>
      <c r="E37" s="16">
        <v>0</v>
      </c>
      <c r="F37" s="16">
        <f t="shared" si="10"/>
        <v>0</v>
      </c>
      <c r="G37" s="16">
        <f t="shared" si="11"/>
        <v>168.0672268907563</v>
      </c>
      <c r="H37" s="53">
        <f t="shared" si="12"/>
        <v>10.084033613445378</v>
      </c>
      <c r="I37" s="53">
        <f t="shared" si="13"/>
        <v>21.84873949579832</v>
      </c>
      <c r="J37" s="16">
        <f t="shared" si="14"/>
        <v>0</v>
      </c>
      <c r="K37" s="53">
        <f t="shared" si="15"/>
        <v>168.0672268907563</v>
      </c>
      <c r="L37" s="53">
        <f t="shared" si="16"/>
        <v>0</v>
      </c>
      <c r="O37" s="54">
        <v>0</v>
      </c>
      <c r="P37" s="54">
        <v>200</v>
      </c>
      <c r="Q37" s="54">
        <f t="shared" si="17"/>
        <v>200</v>
      </c>
      <c r="R37">
        <f t="shared" si="18"/>
        <v>0</v>
      </c>
      <c r="S37">
        <f t="shared" si="19"/>
        <v>0</v>
      </c>
    </row>
    <row r="38" spans="2:20" ht="30" x14ac:dyDescent="0.25">
      <c r="B38" s="11" t="s">
        <v>90</v>
      </c>
      <c r="C38" s="11" t="s">
        <v>25</v>
      </c>
      <c r="D38" s="15" t="s">
        <v>91</v>
      </c>
      <c r="E38" s="16">
        <v>0</v>
      </c>
      <c r="F38" s="16">
        <f t="shared" si="10"/>
        <v>84.033613445378151</v>
      </c>
      <c r="G38" s="16">
        <f t="shared" si="11"/>
        <v>0</v>
      </c>
      <c r="H38" s="53">
        <f t="shared" si="12"/>
        <v>5.0420168067226889</v>
      </c>
      <c r="I38" s="53">
        <f t="shared" si="13"/>
        <v>10.92436974789916</v>
      </c>
      <c r="J38" s="16">
        <f t="shared" si="14"/>
        <v>0</v>
      </c>
      <c r="K38" s="53">
        <f t="shared" si="15"/>
        <v>84.033613445378151</v>
      </c>
      <c r="L38" s="53">
        <f t="shared" si="16"/>
        <v>0</v>
      </c>
      <c r="O38" s="54">
        <v>100</v>
      </c>
      <c r="P38" s="54">
        <v>0</v>
      </c>
      <c r="Q38" s="54">
        <f t="shared" si="17"/>
        <v>100</v>
      </c>
      <c r="R38">
        <f t="shared" si="18"/>
        <v>0</v>
      </c>
      <c r="S38">
        <f t="shared" si="19"/>
        <v>0</v>
      </c>
    </row>
    <row r="39" spans="2:20" ht="30" x14ac:dyDescent="0.25">
      <c r="B39" s="11" t="s">
        <v>92</v>
      </c>
      <c r="C39" s="11"/>
      <c r="D39" s="15" t="s">
        <v>93</v>
      </c>
      <c r="E39" s="16">
        <v>0</v>
      </c>
      <c r="F39" s="16">
        <f t="shared" si="10"/>
        <v>126.05042016806723</v>
      </c>
      <c r="G39" s="16">
        <f t="shared" si="11"/>
        <v>0</v>
      </c>
      <c r="H39" s="53">
        <f t="shared" si="12"/>
        <v>7.5630252100840334</v>
      </c>
      <c r="I39" s="53">
        <f t="shared" si="13"/>
        <v>16.386554621848742</v>
      </c>
      <c r="J39" s="16">
        <f t="shared" si="14"/>
        <v>0</v>
      </c>
      <c r="K39" s="53">
        <f t="shared" si="15"/>
        <v>126.05042016806723</v>
      </c>
      <c r="L39" s="53">
        <f t="shared" si="16"/>
        <v>0</v>
      </c>
      <c r="O39" s="54">
        <v>150</v>
      </c>
      <c r="P39" s="54">
        <v>0</v>
      </c>
      <c r="Q39" s="54">
        <f t="shared" si="17"/>
        <v>150</v>
      </c>
      <c r="R39">
        <f t="shared" si="18"/>
        <v>0</v>
      </c>
      <c r="S39">
        <f t="shared" si="19"/>
        <v>0</v>
      </c>
    </row>
    <row r="40" spans="2:20" ht="45" x14ac:dyDescent="0.25">
      <c r="B40" s="11" t="s">
        <v>94</v>
      </c>
      <c r="C40" s="11" t="s">
        <v>25</v>
      </c>
      <c r="D40" s="15" t="s">
        <v>95</v>
      </c>
      <c r="E40" s="16">
        <v>0</v>
      </c>
      <c r="F40" s="16">
        <f t="shared" si="10"/>
        <v>126.05042016806723</v>
      </c>
      <c r="G40" s="16">
        <f t="shared" si="11"/>
        <v>16.806722689075631</v>
      </c>
      <c r="H40" s="53">
        <f t="shared" si="12"/>
        <v>8.5714285714285712</v>
      </c>
      <c r="I40" s="53">
        <f t="shared" si="13"/>
        <v>18.571428571428573</v>
      </c>
      <c r="J40" s="16">
        <f t="shared" si="14"/>
        <v>0</v>
      </c>
      <c r="K40" s="53">
        <f t="shared" si="15"/>
        <v>142.85714285714286</v>
      </c>
      <c r="L40" s="53">
        <f t="shared" si="16"/>
        <v>0</v>
      </c>
      <c r="O40" s="54">
        <v>150</v>
      </c>
      <c r="P40" s="54">
        <v>20</v>
      </c>
      <c r="Q40" s="54">
        <f t="shared" si="17"/>
        <v>170</v>
      </c>
      <c r="R40">
        <f t="shared" si="18"/>
        <v>0</v>
      </c>
      <c r="S40">
        <f t="shared" si="19"/>
        <v>0</v>
      </c>
    </row>
    <row r="41" spans="2:20" ht="150" customHeight="1" x14ac:dyDescent="0.25">
      <c r="B41" s="11" t="s">
        <v>96</v>
      </c>
      <c r="C41" s="11" t="s">
        <v>60</v>
      </c>
      <c r="D41" s="15" t="s">
        <v>97</v>
      </c>
      <c r="E41" s="16">
        <v>88</v>
      </c>
      <c r="F41" s="16">
        <f t="shared" si="10"/>
        <v>0</v>
      </c>
      <c r="G41" s="16">
        <f t="shared" si="11"/>
        <v>42.016806722689076</v>
      </c>
      <c r="H41" s="53">
        <f t="shared" si="12"/>
        <v>2.5210084033613445</v>
      </c>
      <c r="I41" s="53">
        <f t="shared" si="13"/>
        <v>5.46218487394958</v>
      </c>
      <c r="J41" s="16">
        <f t="shared" si="14"/>
        <v>4400</v>
      </c>
      <c r="K41" s="53">
        <f t="shared" si="15"/>
        <v>42.016806722689076</v>
      </c>
      <c r="L41" s="53">
        <f t="shared" si="16"/>
        <v>3697.4789915966385</v>
      </c>
      <c r="O41" s="54">
        <v>0</v>
      </c>
      <c r="P41" s="54">
        <v>50</v>
      </c>
      <c r="Q41" s="54">
        <f t="shared" si="17"/>
        <v>50</v>
      </c>
      <c r="R41">
        <f t="shared" si="18"/>
        <v>0</v>
      </c>
      <c r="S41">
        <f t="shared" si="19"/>
        <v>4400</v>
      </c>
    </row>
    <row r="42" spans="2:20" ht="45" x14ac:dyDescent="0.25">
      <c r="B42" s="11" t="s">
        <v>98</v>
      </c>
      <c r="C42" s="11" t="s">
        <v>25</v>
      </c>
      <c r="D42" s="15" t="s">
        <v>99</v>
      </c>
      <c r="E42" s="16">
        <v>1</v>
      </c>
      <c r="F42" s="16">
        <f t="shared" si="10"/>
        <v>29.411764705882355</v>
      </c>
      <c r="G42" s="16">
        <f t="shared" si="11"/>
        <v>42.016806722689076</v>
      </c>
      <c r="H42" s="53">
        <f t="shared" si="12"/>
        <v>4.2857142857142856</v>
      </c>
      <c r="I42" s="53">
        <f t="shared" si="13"/>
        <v>9.2857142857142865</v>
      </c>
      <c r="J42" s="16">
        <f t="shared" si="14"/>
        <v>85.000000000000014</v>
      </c>
      <c r="K42" s="53">
        <f t="shared" si="15"/>
        <v>71.428571428571431</v>
      </c>
      <c r="L42" s="53">
        <f t="shared" si="16"/>
        <v>71.428571428571431</v>
      </c>
      <c r="O42" s="54">
        <v>35</v>
      </c>
      <c r="P42" s="54">
        <v>50</v>
      </c>
      <c r="Q42" s="54">
        <f t="shared" si="17"/>
        <v>85</v>
      </c>
      <c r="R42">
        <f t="shared" si="18"/>
        <v>35</v>
      </c>
      <c r="S42">
        <f t="shared" si="19"/>
        <v>50</v>
      </c>
    </row>
    <row r="43" spans="2:20" ht="51" customHeight="1" x14ac:dyDescent="0.25">
      <c r="B43" s="11" t="s">
        <v>100</v>
      </c>
      <c r="C43" s="11"/>
      <c r="D43" s="15" t="s">
        <v>101</v>
      </c>
      <c r="E43" s="16">
        <v>3</v>
      </c>
      <c r="F43" s="16">
        <f t="shared" si="10"/>
        <v>0.92436974789915982</v>
      </c>
      <c r="G43" s="16">
        <f t="shared" si="11"/>
        <v>0</v>
      </c>
      <c r="H43" s="53">
        <f t="shared" si="12"/>
        <v>5.5462184873949584E-2</v>
      </c>
      <c r="I43" s="53">
        <f t="shared" si="13"/>
        <v>0.12016806722689079</v>
      </c>
      <c r="J43" s="16">
        <f t="shared" si="14"/>
        <v>3.3000000000000007</v>
      </c>
      <c r="K43" s="53">
        <f t="shared" si="15"/>
        <v>0.92436974789915982</v>
      </c>
      <c r="L43" s="53">
        <f t="shared" si="16"/>
        <v>2.7731092436974794</v>
      </c>
      <c r="O43" s="54">
        <v>1.1000000000000001</v>
      </c>
      <c r="P43" s="54">
        <v>0</v>
      </c>
      <c r="Q43" s="54">
        <f t="shared" si="17"/>
        <v>1.1000000000000001</v>
      </c>
      <c r="R43">
        <f t="shared" si="18"/>
        <v>3.3000000000000003</v>
      </c>
      <c r="S43">
        <f t="shared" si="19"/>
        <v>0</v>
      </c>
    </row>
    <row r="44" spans="2:20" ht="102.75" customHeight="1" x14ac:dyDescent="0.25">
      <c r="B44" s="11" t="s">
        <v>102</v>
      </c>
      <c r="C44" s="11"/>
      <c r="D44" s="15" t="s">
        <v>103</v>
      </c>
      <c r="E44" s="16">
        <v>1</v>
      </c>
      <c r="F44" s="16">
        <f t="shared" si="10"/>
        <v>184.87394957983193</v>
      </c>
      <c r="G44" s="16">
        <f t="shared" si="11"/>
        <v>16.806722689075631</v>
      </c>
      <c r="H44" s="53">
        <f t="shared" si="12"/>
        <v>12.100840336134453</v>
      </c>
      <c r="I44" s="53">
        <f t="shared" si="13"/>
        <v>26.218487394957982</v>
      </c>
      <c r="J44" s="16">
        <f t="shared" si="14"/>
        <v>239.99999999999997</v>
      </c>
      <c r="K44" s="53">
        <f t="shared" si="15"/>
        <v>201.68067226890759</v>
      </c>
      <c r="L44" s="53">
        <f t="shared" si="16"/>
        <v>201.68067226890759</v>
      </c>
      <c r="O44" s="54">
        <v>220</v>
      </c>
      <c r="P44" s="54">
        <v>20</v>
      </c>
      <c r="Q44" s="54">
        <f t="shared" si="17"/>
        <v>240</v>
      </c>
      <c r="R44">
        <f t="shared" si="18"/>
        <v>220</v>
      </c>
      <c r="S44">
        <f t="shared" si="19"/>
        <v>20</v>
      </c>
    </row>
    <row r="45" spans="2:20" x14ac:dyDescent="0.25">
      <c r="D45" s="55"/>
      <c r="E45" s="1"/>
      <c r="F45" s="1"/>
      <c r="G45" s="1"/>
      <c r="H45" s="54"/>
      <c r="I45" s="54"/>
      <c r="J45" s="1"/>
      <c r="K45" s="54"/>
      <c r="L45" s="54"/>
      <c r="O45" s="54"/>
      <c r="P45" s="54"/>
      <c r="Q45" s="54"/>
    </row>
    <row r="46" spans="2:20" x14ac:dyDescent="0.25">
      <c r="E46" s="1"/>
      <c r="F46" s="1"/>
      <c r="H46" s="1"/>
      <c r="I46" s="1"/>
      <c r="J46" s="1">
        <f>SUM(J28:J44)</f>
        <v>6043.3</v>
      </c>
      <c r="K46" s="1">
        <f>SUM(K28:K44)</f>
        <v>1959.9159663865548</v>
      </c>
      <c r="L46" s="1">
        <f>SUM(L28:L44)</f>
        <v>5078.4033613445381</v>
      </c>
      <c r="R46" s="1">
        <f>SUM(R28:R44)</f>
        <v>888.3</v>
      </c>
      <c r="S46" s="1">
        <f>SUM(S28:S44)</f>
        <v>5155</v>
      </c>
      <c r="T46" s="1">
        <f>R46+S46</f>
        <v>6043.3</v>
      </c>
    </row>
    <row r="47" spans="2:20" x14ac:dyDescent="0.25">
      <c r="E47" s="1"/>
      <c r="F47" s="1"/>
      <c r="G47" s="1"/>
    </row>
    <row r="48" spans="2:20" x14ac:dyDescent="0.25">
      <c r="B48" s="98" t="s">
        <v>104</v>
      </c>
      <c r="C48" s="98"/>
      <c r="D48" s="98"/>
      <c r="E48" s="9"/>
      <c r="F48" s="9"/>
      <c r="G48" s="9"/>
      <c r="H48" s="102"/>
      <c r="I48" s="102"/>
      <c r="J48" s="102"/>
      <c r="K48" s="103"/>
      <c r="L48" s="103"/>
    </row>
    <row r="49" spans="2:20" ht="92.25" customHeight="1" x14ac:dyDescent="0.25">
      <c r="B49" s="11" t="s">
        <v>105</v>
      </c>
      <c r="C49" s="11" t="s">
        <v>25</v>
      </c>
      <c r="D49" s="15" t="s">
        <v>106</v>
      </c>
      <c r="E49" s="13">
        <v>1</v>
      </c>
      <c r="F49" s="13">
        <f>K49-G49</f>
        <v>203.69747899159665</v>
      </c>
      <c r="G49" s="13">
        <f>P49</f>
        <v>40</v>
      </c>
      <c r="H49" s="53">
        <f>(F49+G49)*0.06</f>
        <v>14.621848739495798</v>
      </c>
      <c r="I49" s="53">
        <f>(G49+F49)*0.13</f>
        <v>31.680672268907568</v>
      </c>
      <c r="J49" s="16">
        <f>(F49+G49+H49+I49)*E49</f>
        <v>290.00000000000006</v>
      </c>
      <c r="K49" s="53">
        <f>Q49/1.19</f>
        <v>243.69747899159665</v>
      </c>
      <c r="L49" s="53">
        <f>K49*E49</f>
        <v>243.69747899159665</v>
      </c>
      <c r="O49" s="54">
        <v>250</v>
      </c>
      <c r="P49" s="54">
        <v>40</v>
      </c>
      <c r="Q49" s="54">
        <f>O49+P49</f>
        <v>290</v>
      </c>
      <c r="R49">
        <f>O49*E49</f>
        <v>250</v>
      </c>
      <c r="S49">
        <f>P49*E49</f>
        <v>40</v>
      </c>
    </row>
    <row r="50" spans="2:20" x14ac:dyDescent="0.25">
      <c r="D50" s="55"/>
      <c r="E50" s="1"/>
      <c r="F50" s="1"/>
      <c r="G50" s="1"/>
      <c r="H50" s="1"/>
      <c r="I50" s="1"/>
      <c r="J50" s="1"/>
      <c r="O50" s="54"/>
      <c r="P50" s="54"/>
      <c r="Q50" s="54"/>
    </row>
    <row r="51" spans="2:20" x14ac:dyDescent="0.25">
      <c r="E51" s="1"/>
      <c r="F51" s="1"/>
      <c r="J51" s="1">
        <f>SUM(J49)</f>
        <v>290.00000000000006</v>
      </c>
      <c r="K51" s="1">
        <f>SUM(K49)</f>
        <v>243.69747899159665</v>
      </c>
      <c r="L51" s="1">
        <f>SUM(L49)</f>
        <v>243.69747899159665</v>
      </c>
      <c r="R51" s="1">
        <f>SUM(R49)</f>
        <v>250</v>
      </c>
      <c r="S51" s="1">
        <f>SUM(S49)</f>
        <v>40</v>
      </c>
      <c r="T51" s="1">
        <f>R51+S51</f>
        <v>290</v>
      </c>
    </row>
    <row r="52" spans="2:20" x14ac:dyDescent="0.25">
      <c r="E52" s="1"/>
      <c r="F52" s="1"/>
      <c r="G52" s="1"/>
    </row>
    <row r="53" spans="2:20" ht="37.5" x14ac:dyDescent="0.3">
      <c r="D53" s="24" t="s">
        <v>229</v>
      </c>
      <c r="E53" s="25"/>
      <c r="F53" s="26"/>
      <c r="G53" s="27">
        <f>J25+J46+J51</f>
        <v>25171.55</v>
      </c>
    </row>
    <row r="55" spans="2:20" ht="21" x14ac:dyDescent="0.35">
      <c r="D55" s="31" t="s">
        <v>108</v>
      </c>
      <c r="E55" s="32"/>
      <c r="F55" s="32"/>
      <c r="G55" s="33">
        <f>R25+R46+R51</f>
        <v>15880.55</v>
      </c>
    </row>
    <row r="56" spans="2:20" ht="21" x14ac:dyDescent="0.35">
      <c r="D56" s="31" t="s">
        <v>109</v>
      </c>
      <c r="E56" s="32"/>
      <c r="F56" s="32"/>
      <c r="G56" s="33">
        <f>S25+S46+S51</f>
        <v>9291</v>
      </c>
    </row>
  </sheetData>
  <mergeCells count="7">
    <mergeCell ref="B4:D4"/>
    <mergeCell ref="B27:D27"/>
    <mergeCell ref="H27:J27"/>
    <mergeCell ref="K27:L27"/>
    <mergeCell ref="B48:D48"/>
    <mergeCell ref="H48:J48"/>
    <mergeCell ref="K48:L4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8"/>
  <sheetViews>
    <sheetView topLeftCell="A10" zoomScale="65" zoomScaleNormal="65" workbookViewId="0">
      <selection activeCell="P17" sqref="P17"/>
    </sheetView>
  </sheetViews>
  <sheetFormatPr baseColWidth="10" defaultColWidth="10.5703125" defaultRowHeight="15" x14ac:dyDescent="0.25"/>
  <cols>
    <col min="1" max="1" width="14.42578125" customWidth="1"/>
    <col min="4" max="4" width="57.28515625" customWidth="1"/>
    <col min="5" max="5" width="12.28515625" customWidth="1"/>
    <col min="6" max="6" width="13.85546875" customWidth="1"/>
    <col min="7" max="7" width="14.28515625" customWidth="1"/>
    <col min="8" max="8" width="15.5703125" customWidth="1"/>
    <col min="9" max="9" width="13.7109375" customWidth="1"/>
    <col min="10" max="10" width="15.7109375" customWidth="1"/>
    <col min="15" max="15" width="14.7109375" customWidth="1"/>
    <col min="16" max="16" width="15" customWidth="1"/>
    <col min="18" max="18" width="18.85546875" customWidth="1"/>
    <col min="19" max="19" width="19.85546875" customWidth="1"/>
    <col min="21" max="21" width="16.85546875" customWidth="1"/>
    <col min="22" max="22" width="17.28515625" customWidth="1"/>
  </cols>
  <sheetData>
    <row r="1" spans="2:19" x14ac:dyDescent="0.25">
      <c r="B1" t="s">
        <v>235</v>
      </c>
    </row>
    <row r="2" spans="2:19" ht="45" x14ac:dyDescent="0.25">
      <c r="B2" s="2" t="s">
        <v>0</v>
      </c>
      <c r="C2" s="3" t="s">
        <v>1</v>
      </c>
      <c r="D2" s="2" t="s">
        <v>2</v>
      </c>
      <c r="E2" s="2" t="s">
        <v>3</v>
      </c>
      <c r="F2" s="4" t="s">
        <v>4</v>
      </c>
      <c r="G2" s="5" t="s">
        <v>5</v>
      </c>
      <c r="H2" s="50" t="s">
        <v>215</v>
      </c>
      <c r="I2" s="50" t="s">
        <v>216</v>
      </c>
      <c r="J2" s="2" t="s">
        <v>217</v>
      </c>
      <c r="K2" s="4" t="s">
        <v>6</v>
      </c>
      <c r="L2" s="5" t="s">
        <v>7</v>
      </c>
    </row>
    <row r="4" spans="2:19" ht="18" customHeight="1" x14ac:dyDescent="0.25">
      <c r="B4" s="98" t="s">
        <v>113</v>
      </c>
      <c r="C4" s="98"/>
      <c r="D4" s="98"/>
      <c r="E4" s="9"/>
      <c r="F4" s="9"/>
      <c r="G4" s="9"/>
      <c r="H4" s="9"/>
      <c r="I4" s="9"/>
      <c r="J4" s="51"/>
      <c r="K4" s="9"/>
      <c r="L4" s="51"/>
      <c r="O4" t="s">
        <v>4</v>
      </c>
      <c r="P4" t="s">
        <v>5</v>
      </c>
      <c r="Q4" t="s">
        <v>7</v>
      </c>
      <c r="R4" t="s">
        <v>218</v>
      </c>
      <c r="S4" t="s">
        <v>219</v>
      </c>
    </row>
    <row r="5" spans="2:19" ht="90" x14ac:dyDescent="0.25">
      <c r="B5" s="11" t="s">
        <v>24</v>
      </c>
      <c r="C5" s="11" t="s">
        <v>25</v>
      </c>
      <c r="D5" s="12" t="s">
        <v>26</v>
      </c>
      <c r="E5" s="16">
        <v>1</v>
      </c>
      <c r="F5" s="16">
        <f t="shared" ref="F5:F25" si="0">+IF(27=0,0,O5/1.19)</f>
        <v>8364.7058823529424</v>
      </c>
      <c r="G5" s="16">
        <f t="shared" ref="G5:G25" si="1">+IF(27=0,0,P5/1.19)</f>
        <v>100.84033613445379</v>
      </c>
      <c r="H5" s="14">
        <f t="shared" ref="H5:H25" si="2">(F5+G5)*0.06</f>
        <v>507.93277310924373</v>
      </c>
      <c r="I5" s="14">
        <f t="shared" ref="I5:I25" si="3">(G5+F5)*0.13</f>
        <v>1100.5210084033615</v>
      </c>
      <c r="J5" s="13">
        <f t="shared" ref="J5:J25" si="4">(F5+G5+H5+I5)*E5</f>
        <v>10074</v>
      </c>
      <c r="K5" s="14">
        <f t="shared" ref="K5:K25" si="5">Q5/1.19</f>
        <v>8465.5462184873959</v>
      </c>
      <c r="L5" s="53">
        <f t="shared" ref="L5:L25" si="6">K5*E5</f>
        <v>8465.5462184873959</v>
      </c>
      <c r="O5" s="54">
        <v>9954</v>
      </c>
      <c r="P5" s="54">
        <v>120</v>
      </c>
      <c r="Q5" s="54">
        <f t="shared" ref="Q5:Q18" si="7">(O5+P5)</f>
        <v>10074</v>
      </c>
      <c r="R5">
        <f t="shared" ref="R5:R25" si="8">O5*E5</f>
        <v>9954</v>
      </c>
      <c r="S5">
        <f t="shared" ref="S5:S25" si="9">P5*E5</f>
        <v>120</v>
      </c>
    </row>
    <row r="6" spans="2:19" ht="115.5" customHeight="1" x14ac:dyDescent="0.25">
      <c r="B6" s="11" t="s">
        <v>27</v>
      </c>
      <c r="C6" s="11" t="s">
        <v>25</v>
      </c>
      <c r="D6" s="15" t="s">
        <v>28</v>
      </c>
      <c r="E6" s="16">
        <v>0</v>
      </c>
      <c r="F6" s="16">
        <f t="shared" si="0"/>
        <v>701.68067226890764</v>
      </c>
      <c r="G6" s="16">
        <f t="shared" si="1"/>
        <v>126.05042016806723</v>
      </c>
      <c r="H6" s="53">
        <f t="shared" si="2"/>
        <v>49.663865546218496</v>
      </c>
      <c r="I6" s="53">
        <f t="shared" si="3"/>
        <v>107.60504201680673</v>
      </c>
      <c r="J6" s="16">
        <f t="shared" si="4"/>
        <v>0</v>
      </c>
      <c r="K6" s="53">
        <f t="shared" si="5"/>
        <v>827.73109243697479</v>
      </c>
      <c r="L6" s="53">
        <f t="shared" si="6"/>
        <v>0</v>
      </c>
      <c r="O6" s="54">
        <v>835</v>
      </c>
      <c r="P6" s="54">
        <v>150</v>
      </c>
      <c r="Q6" s="54">
        <f t="shared" si="7"/>
        <v>985</v>
      </c>
      <c r="R6">
        <f t="shared" si="8"/>
        <v>0</v>
      </c>
      <c r="S6">
        <f t="shared" si="9"/>
        <v>0</v>
      </c>
    </row>
    <row r="7" spans="2:19" ht="60" x14ac:dyDescent="0.25">
      <c r="B7" s="11" t="s">
        <v>29</v>
      </c>
      <c r="C7" s="11" t="s">
        <v>25</v>
      </c>
      <c r="D7" s="17" t="s">
        <v>30</v>
      </c>
      <c r="E7" s="16">
        <v>0</v>
      </c>
      <c r="F7" s="16">
        <f t="shared" si="0"/>
        <v>924.36974789915973</v>
      </c>
      <c r="G7" s="16">
        <f t="shared" si="1"/>
        <v>100.84033613445379</v>
      </c>
      <c r="H7" s="53">
        <f t="shared" si="2"/>
        <v>61.512605042016816</v>
      </c>
      <c r="I7" s="53">
        <f t="shared" si="3"/>
        <v>133.27731092436977</v>
      </c>
      <c r="J7" s="16">
        <f t="shared" si="4"/>
        <v>0</v>
      </c>
      <c r="K7" s="53">
        <f t="shared" si="5"/>
        <v>1025.2100840336134</v>
      </c>
      <c r="L7" s="53">
        <f t="shared" si="6"/>
        <v>0</v>
      </c>
      <c r="O7" s="54">
        <v>1100</v>
      </c>
      <c r="P7" s="54">
        <v>120</v>
      </c>
      <c r="Q7" s="54">
        <f t="shared" si="7"/>
        <v>1220</v>
      </c>
      <c r="R7">
        <f t="shared" si="8"/>
        <v>0</v>
      </c>
      <c r="S7">
        <f t="shared" si="9"/>
        <v>0</v>
      </c>
    </row>
    <row r="8" spans="2:19" ht="63.75" customHeight="1" x14ac:dyDescent="0.25">
      <c r="B8" s="11" t="s">
        <v>31</v>
      </c>
      <c r="C8" s="11" t="s">
        <v>25</v>
      </c>
      <c r="D8" s="17" t="s">
        <v>32</v>
      </c>
      <c r="E8" s="16">
        <v>0</v>
      </c>
      <c r="F8" s="16">
        <f t="shared" si="0"/>
        <v>739.49579831932772</v>
      </c>
      <c r="G8" s="16">
        <f t="shared" si="1"/>
        <v>71.428571428571431</v>
      </c>
      <c r="H8" s="53">
        <f t="shared" si="2"/>
        <v>48.655462184873947</v>
      </c>
      <c r="I8" s="53">
        <f t="shared" si="3"/>
        <v>105.4201680672269</v>
      </c>
      <c r="J8" s="16">
        <f t="shared" si="4"/>
        <v>0</v>
      </c>
      <c r="K8" s="53">
        <f t="shared" si="5"/>
        <v>810.92436974789916</v>
      </c>
      <c r="L8" s="53">
        <f t="shared" si="6"/>
        <v>0</v>
      </c>
      <c r="O8" s="54">
        <v>880</v>
      </c>
      <c r="P8" s="54">
        <v>85</v>
      </c>
      <c r="Q8" s="54">
        <f t="shared" si="7"/>
        <v>965</v>
      </c>
      <c r="R8">
        <f t="shared" si="8"/>
        <v>0</v>
      </c>
      <c r="S8">
        <f t="shared" si="9"/>
        <v>0</v>
      </c>
    </row>
    <row r="9" spans="2:19" ht="63.75" customHeight="1" x14ac:dyDescent="0.25">
      <c r="B9" s="11" t="s">
        <v>33</v>
      </c>
      <c r="C9" s="11" t="s">
        <v>25</v>
      </c>
      <c r="D9" s="17" t="s">
        <v>34</v>
      </c>
      <c r="E9" s="16">
        <v>0</v>
      </c>
      <c r="F9" s="16">
        <f t="shared" si="0"/>
        <v>680.67226890756308</v>
      </c>
      <c r="G9" s="16">
        <f t="shared" si="1"/>
        <v>71.428571428571431</v>
      </c>
      <c r="H9" s="53">
        <f t="shared" si="2"/>
        <v>45.12605042016807</v>
      </c>
      <c r="I9" s="53">
        <f t="shared" si="3"/>
        <v>97.77310924369749</v>
      </c>
      <c r="J9" s="16">
        <f t="shared" si="4"/>
        <v>0</v>
      </c>
      <c r="K9" s="53">
        <f t="shared" si="5"/>
        <v>752.10084033613452</v>
      </c>
      <c r="L9" s="53">
        <f t="shared" si="6"/>
        <v>0</v>
      </c>
      <c r="O9" s="54">
        <v>810</v>
      </c>
      <c r="P9" s="54">
        <v>85</v>
      </c>
      <c r="Q9" s="54">
        <f t="shared" si="7"/>
        <v>895</v>
      </c>
      <c r="R9">
        <f t="shared" si="8"/>
        <v>0</v>
      </c>
      <c r="S9">
        <f t="shared" si="9"/>
        <v>0</v>
      </c>
    </row>
    <row r="10" spans="2:19" ht="63.75" customHeight="1" x14ac:dyDescent="0.25">
      <c r="B10" s="11" t="s">
        <v>35</v>
      </c>
      <c r="C10" s="11" t="s">
        <v>25</v>
      </c>
      <c r="D10" s="17" t="s">
        <v>36</v>
      </c>
      <c r="E10" s="16">
        <v>0</v>
      </c>
      <c r="F10" s="16">
        <f t="shared" si="0"/>
        <v>571.42857142857144</v>
      </c>
      <c r="G10" s="16">
        <f t="shared" si="1"/>
        <v>71.428571428571431</v>
      </c>
      <c r="H10" s="53">
        <f t="shared" si="2"/>
        <v>38.571428571428569</v>
      </c>
      <c r="I10" s="53">
        <f t="shared" si="3"/>
        <v>83.571428571428584</v>
      </c>
      <c r="J10" s="16">
        <f t="shared" si="4"/>
        <v>0</v>
      </c>
      <c r="K10" s="53">
        <f t="shared" si="5"/>
        <v>642.85714285714289</v>
      </c>
      <c r="L10" s="53">
        <f t="shared" si="6"/>
        <v>0</v>
      </c>
      <c r="O10" s="54">
        <v>680</v>
      </c>
      <c r="P10" s="54">
        <v>85</v>
      </c>
      <c r="Q10" s="54">
        <f t="shared" si="7"/>
        <v>765</v>
      </c>
      <c r="R10">
        <f t="shared" si="8"/>
        <v>0</v>
      </c>
      <c r="S10">
        <f t="shared" si="9"/>
        <v>0</v>
      </c>
    </row>
    <row r="11" spans="2:19" ht="138.75" customHeight="1" x14ac:dyDescent="0.25">
      <c r="B11" s="11" t="s">
        <v>37</v>
      </c>
      <c r="C11" s="11" t="s">
        <v>25</v>
      </c>
      <c r="D11" s="15" t="s">
        <v>38</v>
      </c>
      <c r="E11" s="16">
        <v>1</v>
      </c>
      <c r="F11" s="16">
        <f t="shared" si="0"/>
        <v>315.1260504201681</v>
      </c>
      <c r="G11" s="16">
        <f t="shared" si="1"/>
        <v>521.00840336134456</v>
      </c>
      <c r="H11" s="53">
        <f t="shared" si="2"/>
        <v>50.168067226890756</v>
      </c>
      <c r="I11" s="53">
        <f t="shared" si="3"/>
        <v>108.69747899159665</v>
      </c>
      <c r="J11" s="16">
        <f t="shared" si="4"/>
        <v>995.00000000000011</v>
      </c>
      <c r="K11" s="53">
        <f t="shared" si="5"/>
        <v>836.13445378151266</v>
      </c>
      <c r="L11" s="53">
        <f t="shared" si="6"/>
        <v>836.13445378151266</v>
      </c>
      <c r="O11" s="54">
        <v>375</v>
      </c>
      <c r="P11" s="54">
        <v>620</v>
      </c>
      <c r="Q11" s="54">
        <f t="shared" si="7"/>
        <v>995</v>
      </c>
      <c r="R11">
        <f t="shared" si="8"/>
        <v>375</v>
      </c>
      <c r="S11">
        <f t="shared" si="9"/>
        <v>620</v>
      </c>
    </row>
    <row r="12" spans="2:19" ht="144" customHeight="1" x14ac:dyDescent="0.25">
      <c r="B12" s="11" t="s">
        <v>39</v>
      </c>
      <c r="C12" s="11" t="s">
        <v>25</v>
      </c>
      <c r="D12" s="15" t="s">
        <v>40</v>
      </c>
      <c r="E12" s="16">
        <v>1</v>
      </c>
      <c r="F12" s="16">
        <f t="shared" si="0"/>
        <v>336.1344537815126</v>
      </c>
      <c r="G12" s="16">
        <f t="shared" si="1"/>
        <v>0</v>
      </c>
      <c r="H12" s="53">
        <f t="shared" si="2"/>
        <v>20.168067226890756</v>
      </c>
      <c r="I12" s="53">
        <f t="shared" si="3"/>
        <v>43.69747899159664</v>
      </c>
      <c r="J12" s="16">
        <f t="shared" si="4"/>
        <v>400</v>
      </c>
      <c r="K12" s="53">
        <f t="shared" si="5"/>
        <v>336.1344537815126</v>
      </c>
      <c r="L12" s="53">
        <f t="shared" si="6"/>
        <v>336.1344537815126</v>
      </c>
      <c r="O12" s="54">
        <v>400</v>
      </c>
      <c r="P12" s="54">
        <v>0</v>
      </c>
      <c r="Q12" s="54">
        <f t="shared" si="7"/>
        <v>400</v>
      </c>
      <c r="R12">
        <f t="shared" si="8"/>
        <v>400</v>
      </c>
      <c r="S12">
        <f t="shared" si="9"/>
        <v>0</v>
      </c>
    </row>
    <row r="13" spans="2:19" ht="45" x14ac:dyDescent="0.25">
      <c r="B13" s="11" t="s">
        <v>41</v>
      </c>
      <c r="C13" s="11" t="s">
        <v>25</v>
      </c>
      <c r="D13" s="15" t="s">
        <v>42</v>
      </c>
      <c r="E13" s="16">
        <v>0</v>
      </c>
      <c r="F13" s="16">
        <f t="shared" si="0"/>
        <v>1613.4453781512607</v>
      </c>
      <c r="G13" s="16">
        <f t="shared" si="1"/>
        <v>151.26050420168067</v>
      </c>
      <c r="H13" s="53">
        <f t="shared" si="2"/>
        <v>105.88235294117648</v>
      </c>
      <c r="I13" s="53">
        <f t="shared" si="3"/>
        <v>229.4117647058824</v>
      </c>
      <c r="J13" s="16">
        <f t="shared" si="4"/>
        <v>0</v>
      </c>
      <c r="K13" s="53">
        <f t="shared" si="5"/>
        <v>1764.7058823529412</v>
      </c>
      <c r="L13" s="53">
        <f t="shared" si="6"/>
        <v>0</v>
      </c>
      <c r="O13" s="54">
        <v>1920</v>
      </c>
      <c r="P13" s="54">
        <v>180</v>
      </c>
      <c r="Q13" s="54">
        <f t="shared" si="7"/>
        <v>2100</v>
      </c>
      <c r="R13">
        <f t="shared" si="8"/>
        <v>0</v>
      </c>
      <c r="S13">
        <f t="shared" si="9"/>
        <v>0</v>
      </c>
    </row>
    <row r="14" spans="2:19" ht="60" x14ac:dyDescent="0.25">
      <c r="B14" s="11" t="s">
        <v>43</v>
      </c>
      <c r="C14" s="11" t="s">
        <v>25</v>
      </c>
      <c r="D14" s="15" t="s">
        <v>44</v>
      </c>
      <c r="E14" s="16">
        <v>0</v>
      </c>
      <c r="F14" s="16">
        <f t="shared" si="0"/>
        <v>0</v>
      </c>
      <c r="G14" s="16">
        <f t="shared" si="1"/>
        <v>210.0840336134454</v>
      </c>
      <c r="H14" s="53">
        <f t="shared" si="2"/>
        <v>12.605042016806724</v>
      </c>
      <c r="I14" s="53">
        <f t="shared" si="3"/>
        <v>27.310924369747902</v>
      </c>
      <c r="J14" s="16">
        <f t="shared" si="4"/>
        <v>0</v>
      </c>
      <c r="K14" s="53">
        <f t="shared" si="5"/>
        <v>210.0840336134454</v>
      </c>
      <c r="L14" s="53">
        <f t="shared" si="6"/>
        <v>0</v>
      </c>
      <c r="O14" s="54">
        <v>0</v>
      </c>
      <c r="P14" s="54">
        <v>250</v>
      </c>
      <c r="Q14" s="54">
        <f t="shared" si="7"/>
        <v>250</v>
      </c>
      <c r="R14">
        <f t="shared" si="8"/>
        <v>0</v>
      </c>
      <c r="S14">
        <f t="shared" si="9"/>
        <v>0</v>
      </c>
    </row>
    <row r="15" spans="2:19" ht="117.75" customHeight="1" x14ac:dyDescent="0.25">
      <c r="B15" s="11" t="s">
        <v>45</v>
      </c>
      <c r="C15" s="11" t="s">
        <v>25</v>
      </c>
      <c r="D15" s="15" t="s">
        <v>46</v>
      </c>
      <c r="E15" s="16">
        <v>0</v>
      </c>
      <c r="F15" s="16">
        <f t="shared" si="0"/>
        <v>380.67226890756302</v>
      </c>
      <c r="G15" s="16">
        <f t="shared" si="1"/>
        <v>29.411764705882355</v>
      </c>
      <c r="H15" s="53">
        <f t="shared" si="2"/>
        <v>24.605042016806724</v>
      </c>
      <c r="I15" s="53">
        <f t="shared" si="3"/>
        <v>53.310924369747902</v>
      </c>
      <c r="J15" s="16">
        <f t="shared" si="4"/>
        <v>0</v>
      </c>
      <c r="K15" s="53">
        <f t="shared" si="5"/>
        <v>410.0840336134454</v>
      </c>
      <c r="L15" s="53">
        <f t="shared" si="6"/>
        <v>0</v>
      </c>
      <c r="O15" s="54">
        <v>453</v>
      </c>
      <c r="P15" s="54">
        <v>35</v>
      </c>
      <c r="Q15" s="54">
        <f t="shared" si="7"/>
        <v>488</v>
      </c>
      <c r="R15">
        <f t="shared" si="8"/>
        <v>0</v>
      </c>
      <c r="S15">
        <f t="shared" si="9"/>
        <v>0</v>
      </c>
    </row>
    <row r="16" spans="2:19" ht="87.75" customHeight="1" x14ac:dyDescent="0.25">
      <c r="B16" s="11" t="s">
        <v>47</v>
      </c>
      <c r="C16" s="11" t="s">
        <v>25</v>
      </c>
      <c r="D16" s="15" t="s">
        <v>48</v>
      </c>
      <c r="E16" s="16">
        <v>0</v>
      </c>
      <c r="F16" s="16">
        <f t="shared" si="0"/>
        <v>182.56302521008405</v>
      </c>
      <c r="G16" s="16">
        <f t="shared" si="1"/>
        <v>5.0420168067226889</v>
      </c>
      <c r="H16" s="53">
        <f t="shared" si="2"/>
        <v>11.256302521008404</v>
      </c>
      <c r="I16" s="53">
        <f t="shared" si="3"/>
        <v>24.388655462184879</v>
      </c>
      <c r="J16" s="16">
        <f t="shared" si="4"/>
        <v>0</v>
      </c>
      <c r="K16" s="53">
        <f t="shared" si="5"/>
        <v>187.60504201680672</v>
      </c>
      <c r="L16" s="53">
        <f t="shared" si="6"/>
        <v>0</v>
      </c>
      <c r="O16" s="54">
        <v>217.25</v>
      </c>
      <c r="P16" s="54">
        <v>6</v>
      </c>
      <c r="Q16" s="54">
        <f t="shared" si="7"/>
        <v>223.25</v>
      </c>
      <c r="R16">
        <f t="shared" si="8"/>
        <v>0</v>
      </c>
      <c r="S16">
        <f t="shared" si="9"/>
        <v>0</v>
      </c>
    </row>
    <row r="17" spans="2:20" ht="106.5" customHeight="1" x14ac:dyDescent="0.25">
      <c r="B17" s="11" t="s">
        <v>49</v>
      </c>
      <c r="C17" s="11" t="s">
        <v>25</v>
      </c>
      <c r="D17" s="15" t="s">
        <v>50</v>
      </c>
      <c r="E17" s="16">
        <v>1</v>
      </c>
      <c r="F17" s="16">
        <f t="shared" si="0"/>
        <v>0</v>
      </c>
      <c r="G17" s="16">
        <f t="shared" si="1"/>
        <v>1092.4369747899161</v>
      </c>
      <c r="H17" s="53">
        <f t="shared" si="2"/>
        <v>65.546218487394967</v>
      </c>
      <c r="I17" s="53">
        <f t="shared" si="3"/>
        <v>142.0168067226891</v>
      </c>
      <c r="J17" s="16">
        <f t="shared" si="4"/>
        <v>1300.0000000000002</v>
      </c>
      <c r="K17" s="53">
        <f t="shared" si="5"/>
        <v>1092.4369747899161</v>
      </c>
      <c r="L17" s="53">
        <f t="shared" si="6"/>
        <v>1092.4369747899161</v>
      </c>
      <c r="O17" s="54">
        <v>0</v>
      </c>
      <c r="P17" s="54">
        <v>1300</v>
      </c>
      <c r="Q17" s="54">
        <f t="shared" si="7"/>
        <v>1300</v>
      </c>
      <c r="R17">
        <f t="shared" si="8"/>
        <v>0</v>
      </c>
      <c r="S17">
        <f t="shared" si="9"/>
        <v>1300</v>
      </c>
    </row>
    <row r="18" spans="2:20" ht="63.75" customHeight="1" x14ac:dyDescent="0.25">
      <c r="B18" s="11" t="s">
        <v>51</v>
      </c>
      <c r="C18" s="11" t="s">
        <v>25</v>
      </c>
      <c r="D18" s="15" t="s">
        <v>52</v>
      </c>
      <c r="E18" s="16">
        <v>0</v>
      </c>
      <c r="F18" s="16">
        <f t="shared" si="0"/>
        <v>0</v>
      </c>
      <c r="G18" s="16">
        <f t="shared" si="1"/>
        <v>1008.4033613445379</v>
      </c>
      <c r="H18" s="53">
        <f t="shared" si="2"/>
        <v>60.504201680672267</v>
      </c>
      <c r="I18" s="53">
        <f t="shared" si="3"/>
        <v>131.09243697478993</v>
      </c>
      <c r="J18" s="16">
        <f t="shared" si="4"/>
        <v>0</v>
      </c>
      <c r="K18" s="53">
        <f t="shared" si="5"/>
        <v>1008.4033613445379</v>
      </c>
      <c r="L18" s="53">
        <f t="shared" si="6"/>
        <v>0</v>
      </c>
      <c r="O18" s="54">
        <v>0</v>
      </c>
      <c r="P18" s="54">
        <v>1200</v>
      </c>
      <c r="Q18">
        <f t="shared" si="7"/>
        <v>1200</v>
      </c>
      <c r="R18">
        <f t="shared" si="8"/>
        <v>0</v>
      </c>
      <c r="S18">
        <f t="shared" si="9"/>
        <v>0</v>
      </c>
    </row>
    <row r="19" spans="2:20" ht="45" x14ac:dyDescent="0.25">
      <c r="B19" s="11" t="s">
        <v>53</v>
      </c>
      <c r="C19" s="11" t="s">
        <v>25</v>
      </c>
      <c r="D19" s="15" t="s">
        <v>54</v>
      </c>
      <c r="E19" s="16">
        <v>1</v>
      </c>
      <c r="F19" s="16">
        <f t="shared" si="0"/>
        <v>208.40336134453781</v>
      </c>
      <c r="G19" s="16">
        <f t="shared" si="1"/>
        <v>0</v>
      </c>
      <c r="H19" s="53">
        <f t="shared" si="2"/>
        <v>12.504201680672269</v>
      </c>
      <c r="I19" s="53">
        <f t="shared" si="3"/>
        <v>27.092436974789916</v>
      </c>
      <c r="J19" s="16">
        <f t="shared" si="4"/>
        <v>248</v>
      </c>
      <c r="K19" s="53">
        <f t="shared" si="5"/>
        <v>208.40336134453781</v>
      </c>
      <c r="L19" s="53">
        <f t="shared" si="6"/>
        <v>208.40336134453781</v>
      </c>
      <c r="O19" s="54">
        <v>248</v>
      </c>
      <c r="P19" s="54">
        <v>0</v>
      </c>
      <c r="Q19" s="54">
        <f>O19+P19</f>
        <v>248</v>
      </c>
      <c r="R19">
        <f t="shared" si="8"/>
        <v>248</v>
      </c>
      <c r="S19">
        <f t="shared" si="9"/>
        <v>0</v>
      </c>
    </row>
    <row r="20" spans="2:20" ht="45" x14ac:dyDescent="0.25">
      <c r="B20" s="11" t="s">
        <v>55</v>
      </c>
      <c r="C20" s="11" t="s">
        <v>25</v>
      </c>
      <c r="D20" s="15" t="s">
        <v>56</v>
      </c>
      <c r="E20" s="16">
        <v>0</v>
      </c>
      <c r="F20" s="16">
        <f t="shared" si="0"/>
        <v>134.45378151260505</v>
      </c>
      <c r="G20" s="16">
        <f t="shared" si="1"/>
        <v>29.411764705882355</v>
      </c>
      <c r="H20" s="53">
        <f t="shared" si="2"/>
        <v>9.8319327731092425</v>
      </c>
      <c r="I20" s="53">
        <f t="shared" si="3"/>
        <v>21.302521008403364</v>
      </c>
      <c r="J20" s="16">
        <f t="shared" si="4"/>
        <v>0</v>
      </c>
      <c r="K20" s="53">
        <f t="shared" si="5"/>
        <v>163.8655462184874</v>
      </c>
      <c r="L20" s="53">
        <f t="shared" si="6"/>
        <v>0</v>
      </c>
      <c r="O20" s="54">
        <v>160</v>
      </c>
      <c r="P20" s="54">
        <v>35</v>
      </c>
      <c r="Q20" s="54">
        <f>O20+P20</f>
        <v>195</v>
      </c>
      <c r="R20">
        <f t="shared" si="8"/>
        <v>0</v>
      </c>
      <c r="S20">
        <f t="shared" si="9"/>
        <v>0</v>
      </c>
    </row>
    <row r="21" spans="2:20" ht="66" customHeight="1" x14ac:dyDescent="0.25">
      <c r="B21" s="11" t="s">
        <v>57</v>
      </c>
      <c r="C21" s="11" t="s">
        <v>25</v>
      </c>
      <c r="D21" s="15" t="s">
        <v>58</v>
      </c>
      <c r="E21" s="16">
        <v>0</v>
      </c>
      <c r="F21" s="16">
        <f t="shared" si="0"/>
        <v>151.26050420168067</v>
      </c>
      <c r="G21" s="16">
        <f t="shared" si="1"/>
        <v>168.0672268907563</v>
      </c>
      <c r="H21" s="53">
        <f t="shared" si="2"/>
        <v>19.159663865546218</v>
      </c>
      <c r="I21" s="53">
        <f t="shared" si="3"/>
        <v>41.512605042016808</v>
      </c>
      <c r="J21" s="16">
        <f t="shared" si="4"/>
        <v>0</v>
      </c>
      <c r="K21" s="53">
        <f t="shared" si="5"/>
        <v>319.32773109243698</v>
      </c>
      <c r="L21" s="53">
        <f t="shared" si="6"/>
        <v>0</v>
      </c>
      <c r="O21" s="54">
        <v>180</v>
      </c>
      <c r="P21" s="54">
        <v>200</v>
      </c>
      <c r="Q21" s="54">
        <f>O21+P21</f>
        <v>380</v>
      </c>
      <c r="R21">
        <f t="shared" si="8"/>
        <v>0</v>
      </c>
      <c r="S21">
        <f t="shared" si="9"/>
        <v>0</v>
      </c>
    </row>
    <row r="22" spans="2:20" ht="60" customHeight="1" x14ac:dyDescent="0.25">
      <c r="B22" s="11" t="s">
        <v>59</v>
      </c>
      <c r="C22" s="11" t="s">
        <v>60</v>
      </c>
      <c r="D22" s="15" t="s">
        <v>61</v>
      </c>
      <c r="E22" s="16">
        <v>0</v>
      </c>
      <c r="F22" s="16">
        <f t="shared" si="0"/>
        <v>1.0084033613445378</v>
      </c>
      <c r="G22" s="16">
        <f t="shared" si="1"/>
        <v>0.84033613445378152</v>
      </c>
      <c r="H22" s="53">
        <f t="shared" si="2"/>
        <v>0.11092436974789917</v>
      </c>
      <c r="I22" s="53">
        <f t="shared" si="3"/>
        <v>0.24033613445378152</v>
      </c>
      <c r="J22" s="16">
        <f t="shared" si="4"/>
        <v>0</v>
      </c>
      <c r="K22" s="53">
        <f t="shared" si="5"/>
        <v>1.8487394957983196</v>
      </c>
      <c r="L22" s="53">
        <f t="shared" si="6"/>
        <v>0</v>
      </c>
      <c r="O22" s="54">
        <v>1.2</v>
      </c>
      <c r="P22" s="54">
        <v>1</v>
      </c>
      <c r="Q22" s="54">
        <f>O22+P22</f>
        <v>2.2000000000000002</v>
      </c>
      <c r="R22" s="54">
        <f t="shared" si="8"/>
        <v>0</v>
      </c>
      <c r="S22" s="54">
        <f t="shared" si="9"/>
        <v>0</v>
      </c>
    </row>
    <row r="23" spans="2:20" x14ac:dyDescent="0.25">
      <c r="B23" s="18" t="s">
        <v>62</v>
      </c>
      <c r="C23" s="11" t="s">
        <v>25</v>
      </c>
      <c r="D23" s="15" t="s">
        <v>63</v>
      </c>
      <c r="E23" s="16">
        <v>1</v>
      </c>
      <c r="F23" s="16">
        <f t="shared" si="0"/>
        <v>151.26050420168067</v>
      </c>
      <c r="G23" s="16">
        <f t="shared" si="1"/>
        <v>33.613445378151262</v>
      </c>
      <c r="H23" s="53">
        <f t="shared" si="2"/>
        <v>11.092436974789916</v>
      </c>
      <c r="I23" s="53">
        <f t="shared" si="3"/>
        <v>24.033613445378151</v>
      </c>
      <c r="J23" s="16">
        <f t="shared" si="4"/>
        <v>220</v>
      </c>
      <c r="K23" s="53">
        <f t="shared" si="5"/>
        <v>184.87394957983193</v>
      </c>
      <c r="L23" s="53">
        <f t="shared" si="6"/>
        <v>184.87394957983193</v>
      </c>
      <c r="O23" s="54">
        <v>180</v>
      </c>
      <c r="P23" s="54">
        <v>40</v>
      </c>
      <c r="Q23" s="54">
        <f>O23+P23</f>
        <v>220</v>
      </c>
      <c r="R23" s="54">
        <f t="shared" si="8"/>
        <v>180</v>
      </c>
      <c r="S23" s="54">
        <f t="shared" si="9"/>
        <v>40</v>
      </c>
    </row>
    <row r="24" spans="2:20" ht="60" x14ac:dyDescent="0.25">
      <c r="B24" s="11" t="s">
        <v>64</v>
      </c>
      <c r="C24" s="11" t="s">
        <v>25</v>
      </c>
      <c r="D24" s="15" t="s">
        <v>65</v>
      </c>
      <c r="E24" s="16">
        <v>1</v>
      </c>
      <c r="F24" s="16">
        <f t="shared" si="0"/>
        <v>420.1680672268908</v>
      </c>
      <c r="G24" s="16">
        <f t="shared" si="1"/>
        <v>126.05042016806723</v>
      </c>
      <c r="H24" s="14">
        <f t="shared" si="2"/>
        <v>32.773109243697483</v>
      </c>
      <c r="I24" s="14">
        <f t="shared" si="3"/>
        <v>71.008403361344548</v>
      </c>
      <c r="J24" s="13">
        <f t="shared" si="4"/>
        <v>650.00000000000011</v>
      </c>
      <c r="K24" s="53">
        <f t="shared" si="5"/>
        <v>546.21848739495806</v>
      </c>
      <c r="L24" s="53">
        <f t="shared" si="6"/>
        <v>546.21848739495806</v>
      </c>
      <c r="O24" s="54">
        <v>500</v>
      </c>
      <c r="P24" s="54">
        <v>150</v>
      </c>
      <c r="Q24" s="54">
        <f>(O24+P24)</f>
        <v>650</v>
      </c>
      <c r="R24">
        <f t="shared" si="8"/>
        <v>500</v>
      </c>
      <c r="S24">
        <f t="shared" si="9"/>
        <v>150</v>
      </c>
    </row>
    <row r="25" spans="2:20" ht="34.5" customHeight="1" x14ac:dyDescent="0.25">
      <c r="B25" s="18" t="s">
        <v>66</v>
      </c>
      <c r="C25" s="11" t="s">
        <v>25</v>
      </c>
      <c r="D25" s="15" t="s">
        <v>67</v>
      </c>
      <c r="E25" s="16">
        <v>1</v>
      </c>
      <c r="F25" s="16">
        <f t="shared" si="0"/>
        <v>33.613445378151262</v>
      </c>
      <c r="G25" s="16">
        <f t="shared" si="1"/>
        <v>8.4033613445378155</v>
      </c>
      <c r="H25" s="14">
        <f t="shared" si="2"/>
        <v>2.5210084033613445</v>
      </c>
      <c r="I25" s="14">
        <f t="shared" si="3"/>
        <v>5.46218487394958</v>
      </c>
      <c r="J25" s="13">
        <f t="shared" si="4"/>
        <v>50</v>
      </c>
      <c r="K25" s="53">
        <f t="shared" si="5"/>
        <v>42.016806722689076</v>
      </c>
      <c r="L25" s="53">
        <f t="shared" si="6"/>
        <v>42.016806722689076</v>
      </c>
      <c r="O25" s="54">
        <v>40</v>
      </c>
      <c r="P25" s="54">
        <v>10</v>
      </c>
      <c r="Q25" s="54">
        <f>(O25+P25)</f>
        <v>50</v>
      </c>
      <c r="R25">
        <f t="shared" si="8"/>
        <v>40</v>
      </c>
      <c r="S25">
        <f t="shared" si="9"/>
        <v>10</v>
      </c>
    </row>
    <row r="26" spans="2:20" x14ac:dyDescent="0.25">
      <c r="D26" s="55"/>
      <c r="E26" s="1"/>
      <c r="F26" s="1"/>
      <c r="G26" s="1"/>
      <c r="H26" s="54"/>
      <c r="I26" s="54"/>
      <c r="J26" s="1"/>
      <c r="O26" s="54"/>
      <c r="P26" s="54"/>
      <c r="Q26" s="54"/>
    </row>
    <row r="27" spans="2:20" x14ac:dyDescent="0.25">
      <c r="E27" s="1"/>
      <c r="F27" s="1"/>
      <c r="H27" s="1"/>
      <c r="I27" s="1"/>
      <c r="J27" s="1">
        <f>SUM(J5:J25)</f>
        <v>13937</v>
      </c>
      <c r="K27" s="1">
        <f>SUM(K5:K25)</f>
        <v>19836.512605042022</v>
      </c>
      <c r="L27" s="1">
        <f>SUM(L5:L25)</f>
        <v>11711.764705882355</v>
      </c>
      <c r="R27" s="1">
        <f>SUM(R5:R25)</f>
        <v>11697</v>
      </c>
      <c r="S27" s="1">
        <f>SUM(S5:S25)</f>
        <v>2240</v>
      </c>
      <c r="T27" s="1">
        <f>R27+S27</f>
        <v>13937</v>
      </c>
    </row>
    <row r="28" spans="2:20" x14ac:dyDescent="0.25">
      <c r="E28" s="1"/>
      <c r="F28" s="1"/>
      <c r="H28" s="1"/>
      <c r="I28" s="1"/>
      <c r="J28" s="1"/>
      <c r="R28" s="1"/>
      <c r="S28" s="1"/>
      <c r="T28" s="1"/>
    </row>
    <row r="29" spans="2:20" x14ac:dyDescent="0.25">
      <c r="B29" s="98" t="s">
        <v>69</v>
      </c>
      <c r="C29" s="98"/>
      <c r="D29" s="98"/>
      <c r="E29" s="9"/>
      <c r="F29" s="9"/>
      <c r="G29" s="9"/>
      <c r="H29" s="102"/>
      <c r="I29" s="102"/>
      <c r="J29" s="102"/>
      <c r="K29" s="103"/>
      <c r="L29" s="103"/>
    </row>
    <row r="30" spans="2:20" ht="127.5" customHeight="1" x14ac:dyDescent="0.25">
      <c r="B30" s="11" t="s">
        <v>70</v>
      </c>
      <c r="C30" s="11" t="s">
        <v>25</v>
      </c>
      <c r="D30" s="15" t="s">
        <v>71</v>
      </c>
      <c r="E30" s="13">
        <v>0</v>
      </c>
      <c r="F30" s="16">
        <f t="shared" ref="F30:F46" si="10">+IF(27=0,0,O30/1.19)</f>
        <v>0</v>
      </c>
      <c r="G30" s="16">
        <f t="shared" ref="G30:G46" si="11">+IF(27=0,0,P30/1.19)</f>
        <v>197.47899159663865</v>
      </c>
      <c r="H30" s="53">
        <f t="shared" ref="H30:H46" si="12">(F30+G30)*0.06</f>
        <v>11.848739495798318</v>
      </c>
      <c r="I30" s="53">
        <f t="shared" ref="I30:I46" si="13">(G30+F30)*0.13</f>
        <v>25.672268907563026</v>
      </c>
      <c r="J30" s="13">
        <f t="shared" ref="J30:J46" si="14">(F30+G30+H30+I30)*E30</f>
        <v>0</v>
      </c>
      <c r="K30" s="53">
        <f t="shared" ref="K30:K46" si="15">Q30/1.19</f>
        <v>197.47899159663865</v>
      </c>
      <c r="L30" s="53">
        <f t="shared" ref="L30:L46" si="16">K30*E30</f>
        <v>0</v>
      </c>
      <c r="O30" s="54">
        <v>0</v>
      </c>
      <c r="P30" s="54">
        <v>235</v>
      </c>
      <c r="Q30" s="54">
        <f t="shared" ref="Q30:Q46" si="17">O30+P30</f>
        <v>235</v>
      </c>
      <c r="R30">
        <f t="shared" ref="R30:R46" si="18">O30*E30</f>
        <v>0</v>
      </c>
      <c r="S30">
        <f t="shared" ref="S30:S46" si="19">P30*E30</f>
        <v>0</v>
      </c>
    </row>
    <row r="31" spans="2:20" ht="118.5" customHeight="1" x14ac:dyDescent="0.25">
      <c r="B31" s="11" t="s">
        <v>72</v>
      </c>
      <c r="C31" s="11" t="s">
        <v>25</v>
      </c>
      <c r="D31" s="15" t="s">
        <v>73</v>
      </c>
      <c r="E31" s="16">
        <v>0</v>
      </c>
      <c r="F31" s="16">
        <f t="shared" si="10"/>
        <v>108.90756302521008</v>
      </c>
      <c r="G31" s="16">
        <f t="shared" si="11"/>
        <v>151.26050420168067</v>
      </c>
      <c r="H31" s="53">
        <f t="shared" si="12"/>
        <v>15.610084033613443</v>
      </c>
      <c r="I31" s="53">
        <f t="shared" si="13"/>
        <v>33.821848739495799</v>
      </c>
      <c r="J31" s="16">
        <f t="shared" si="14"/>
        <v>0</v>
      </c>
      <c r="K31" s="53">
        <f t="shared" si="15"/>
        <v>260.1680672268908</v>
      </c>
      <c r="L31" s="53">
        <f t="shared" si="16"/>
        <v>0</v>
      </c>
      <c r="O31" s="54">
        <v>129.6</v>
      </c>
      <c r="P31" s="54">
        <v>180</v>
      </c>
      <c r="Q31" s="54">
        <f t="shared" si="17"/>
        <v>309.60000000000002</v>
      </c>
      <c r="R31">
        <f t="shared" si="18"/>
        <v>0</v>
      </c>
      <c r="S31">
        <f t="shared" si="19"/>
        <v>0</v>
      </c>
    </row>
    <row r="32" spans="2:20" ht="118.5" customHeight="1" x14ac:dyDescent="0.25">
      <c r="B32" s="11" t="s">
        <v>74</v>
      </c>
      <c r="C32" s="11" t="s">
        <v>25</v>
      </c>
      <c r="D32" s="15" t="s">
        <v>75</v>
      </c>
      <c r="E32" s="16">
        <v>0</v>
      </c>
      <c r="F32" s="16">
        <f t="shared" si="10"/>
        <v>18.151260504201684</v>
      </c>
      <c r="G32" s="16">
        <f t="shared" si="11"/>
        <v>151.26050420168067</v>
      </c>
      <c r="H32" s="53">
        <f t="shared" si="12"/>
        <v>10.164705882352941</v>
      </c>
      <c r="I32" s="53">
        <f t="shared" si="13"/>
        <v>22.023529411764706</v>
      </c>
      <c r="J32" s="16">
        <f t="shared" si="14"/>
        <v>0</v>
      </c>
      <c r="K32" s="53">
        <f t="shared" si="15"/>
        <v>169.41176470588235</v>
      </c>
      <c r="L32" s="53">
        <f t="shared" si="16"/>
        <v>0</v>
      </c>
      <c r="O32" s="54">
        <v>21.6</v>
      </c>
      <c r="P32" s="54">
        <v>180</v>
      </c>
      <c r="Q32" s="54">
        <f t="shared" si="17"/>
        <v>201.6</v>
      </c>
      <c r="R32">
        <f t="shared" si="18"/>
        <v>0</v>
      </c>
      <c r="S32">
        <f t="shared" si="19"/>
        <v>0</v>
      </c>
    </row>
    <row r="33" spans="2:20" ht="111.75" customHeight="1" x14ac:dyDescent="0.25">
      <c r="B33" s="11" t="s">
        <v>76</v>
      </c>
      <c r="C33" s="11" t="s">
        <v>25</v>
      </c>
      <c r="D33" s="15" t="s">
        <v>77</v>
      </c>
      <c r="E33" s="16">
        <v>0</v>
      </c>
      <c r="F33" s="16">
        <f t="shared" si="10"/>
        <v>0</v>
      </c>
      <c r="G33" s="16">
        <f t="shared" si="11"/>
        <v>126.05042016806723</v>
      </c>
      <c r="H33" s="53">
        <f t="shared" si="12"/>
        <v>7.5630252100840334</v>
      </c>
      <c r="I33" s="53">
        <f t="shared" si="13"/>
        <v>16.386554621848742</v>
      </c>
      <c r="J33" s="16">
        <f t="shared" si="14"/>
        <v>0</v>
      </c>
      <c r="K33" s="53">
        <f t="shared" si="15"/>
        <v>126.05042016806723</v>
      </c>
      <c r="L33" s="53">
        <f t="shared" si="16"/>
        <v>0</v>
      </c>
      <c r="O33" s="54">
        <v>0</v>
      </c>
      <c r="P33" s="54">
        <v>150</v>
      </c>
      <c r="Q33" s="54">
        <f t="shared" si="17"/>
        <v>150</v>
      </c>
      <c r="R33">
        <f t="shared" si="18"/>
        <v>0</v>
      </c>
      <c r="S33">
        <f t="shared" si="19"/>
        <v>0</v>
      </c>
    </row>
    <row r="34" spans="2:20" ht="30" x14ac:dyDescent="0.25">
      <c r="B34" s="11" t="s">
        <v>78</v>
      </c>
      <c r="C34" s="11" t="s">
        <v>25</v>
      </c>
      <c r="D34" s="15" t="s">
        <v>79</v>
      </c>
      <c r="E34" s="16">
        <v>0</v>
      </c>
      <c r="F34" s="16">
        <f t="shared" si="10"/>
        <v>75.630252100840337</v>
      </c>
      <c r="G34" s="16">
        <f t="shared" si="11"/>
        <v>0</v>
      </c>
      <c r="H34" s="53">
        <f t="shared" si="12"/>
        <v>4.53781512605042</v>
      </c>
      <c r="I34" s="53">
        <f t="shared" si="13"/>
        <v>9.8319327731092443</v>
      </c>
      <c r="J34" s="16">
        <f t="shared" si="14"/>
        <v>0</v>
      </c>
      <c r="K34" s="53">
        <f t="shared" si="15"/>
        <v>75.630252100840337</v>
      </c>
      <c r="L34" s="53">
        <f t="shared" si="16"/>
        <v>0</v>
      </c>
      <c r="O34" s="54">
        <v>90</v>
      </c>
      <c r="P34" s="54">
        <v>0</v>
      </c>
      <c r="Q34" s="54">
        <f t="shared" si="17"/>
        <v>90</v>
      </c>
      <c r="R34">
        <f t="shared" si="18"/>
        <v>0</v>
      </c>
      <c r="S34">
        <f t="shared" si="19"/>
        <v>0</v>
      </c>
    </row>
    <row r="35" spans="2:20" ht="30" x14ac:dyDescent="0.25">
      <c r="B35" s="11" t="s">
        <v>80</v>
      </c>
      <c r="C35" s="11"/>
      <c r="D35" s="15" t="s">
        <v>81</v>
      </c>
      <c r="E35" s="16">
        <v>0</v>
      </c>
      <c r="F35" s="16">
        <f t="shared" si="10"/>
        <v>100.84033613445379</v>
      </c>
      <c r="G35" s="16">
        <f t="shared" si="11"/>
        <v>0</v>
      </c>
      <c r="H35" s="53">
        <f t="shared" si="12"/>
        <v>6.0504201680672276</v>
      </c>
      <c r="I35" s="53">
        <f t="shared" si="13"/>
        <v>13.109243697478993</v>
      </c>
      <c r="J35" s="16">
        <f t="shared" si="14"/>
        <v>0</v>
      </c>
      <c r="K35" s="53">
        <f t="shared" si="15"/>
        <v>100.84033613445379</v>
      </c>
      <c r="L35" s="53">
        <f t="shared" si="16"/>
        <v>0</v>
      </c>
      <c r="O35" s="54">
        <v>120</v>
      </c>
      <c r="P35" s="54">
        <v>0</v>
      </c>
      <c r="Q35" s="54">
        <f t="shared" si="17"/>
        <v>120</v>
      </c>
      <c r="R35">
        <f t="shared" si="18"/>
        <v>0</v>
      </c>
      <c r="S35">
        <f t="shared" si="19"/>
        <v>0</v>
      </c>
    </row>
    <row r="36" spans="2:20" ht="105" customHeight="1" x14ac:dyDescent="0.25">
      <c r="B36" s="11" t="s">
        <v>82</v>
      </c>
      <c r="C36" s="11" t="s">
        <v>25</v>
      </c>
      <c r="D36" s="15" t="s">
        <v>83</v>
      </c>
      <c r="E36" s="16">
        <v>0</v>
      </c>
      <c r="F36" s="16">
        <f t="shared" si="10"/>
        <v>0</v>
      </c>
      <c r="G36" s="16">
        <f t="shared" si="11"/>
        <v>92.436974789915965</v>
      </c>
      <c r="H36" s="53">
        <f t="shared" si="12"/>
        <v>5.5462184873949578</v>
      </c>
      <c r="I36" s="53">
        <f t="shared" si="13"/>
        <v>12.016806722689076</v>
      </c>
      <c r="J36" s="16">
        <f t="shared" si="14"/>
        <v>0</v>
      </c>
      <c r="K36" s="53">
        <f t="shared" si="15"/>
        <v>92.436974789915965</v>
      </c>
      <c r="L36" s="53">
        <f t="shared" si="16"/>
        <v>0</v>
      </c>
      <c r="O36" s="54">
        <v>0</v>
      </c>
      <c r="P36" s="54">
        <v>110</v>
      </c>
      <c r="Q36" s="54">
        <f t="shared" si="17"/>
        <v>110</v>
      </c>
      <c r="R36">
        <f t="shared" si="18"/>
        <v>0</v>
      </c>
      <c r="S36">
        <f t="shared" si="19"/>
        <v>0</v>
      </c>
    </row>
    <row r="37" spans="2:20" ht="30" x14ac:dyDescent="0.25">
      <c r="B37" s="11" t="s">
        <v>84</v>
      </c>
      <c r="C37" s="11" t="s">
        <v>25</v>
      </c>
      <c r="D37" s="15" t="s">
        <v>85</v>
      </c>
      <c r="E37" s="16">
        <v>0</v>
      </c>
      <c r="F37" s="16">
        <f t="shared" si="10"/>
        <v>33.613445378151262</v>
      </c>
      <c r="G37" s="16">
        <f t="shared" si="11"/>
        <v>0</v>
      </c>
      <c r="H37" s="53">
        <f t="shared" si="12"/>
        <v>2.0168067226890756</v>
      </c>
      <c r="I37" s="53">
        <f t="shared" si="13"/>
        <v>4.3697478991596643</v>
      </c>
      <c r="J37" s="16">
        <f t="shared" si="14"/>
        <v>0</v>
      </c>
      <c r="K37" s="53">
        <f t="shared" si="15"/>
        <v>33.613445378151262</v>
      </c>
      <c r="L37" s="53">
        <f t="shared" si="16"/>
        <v>0</v>
      </c>
      <c r="O37" s="54">
        <v>40</v>
      </c>
      <c r="P37" s="54">
        <v>0</v>
      </c>
      <c r="Q37" s="54">
        <f t="shared" si="17"/>
        <v>40</v>
      </c>
      <c r="R37">
        <f t="shared" si="18"/>
        <v>0</v>
      </c>
      <c r="S37">
        <f t="shared" si="19"/>
        <v>0</v>
      </c>
    </row>
    <row r="38" spans="2:20" ht="30" x14ac:dyDescent="0.25">
      <c r="B38" s="11" t="s">
        <v>86</v>
      </c>
      <c r="C38" s="11"/>
      <c r="D38" s="15" t="s">
        <v>87</v>
      </c>
      <c r="E38" s="16">
        <v>0</v>
      </c>
      <c r="F38" s="16">
        <f t="shared" si="10"/>
        <v>67.226890756302524</v>
      </c>
      <c r="G38" s="16">
        <f t="shared" si="11"/>
        <v>0</v>
      </c>
      <c r="H38" s="53">
        <f t="shared" si="12"/>
        <v>4.0336134453781511</v>
      </c>
      <c r="I38" s="53">
        <f t="shared" si="13"/>
        <v>8.7394957983193287</v>
      </c>
      <c r="J38" s="16">
        <f t="shared" si="14"/>
        <v>0</v>
      </c>
      <c r="K38" s="53">
        <f t="shared" si="15"/>
        <v>67.226890756302524</v>
      </c>
      <c r="L38" s="53">
        <f t="shared" si="16"/>
        <v>0</v>
      </c>
      <c r="O38" s="54">
        <v>80</v>
      </c>
      <c r="P38" s="54">
        <v>0</v>
      </c>
      <c r="Q38" s="54">
        <f t="shared" si="17"/>
        <v>80</v>
      </c>
      <c r="R38">
        <f t="shared" si="18"/>
        <v>0</v>
      </c>
      <c r="S38">
        <f t="shared" si="19"/>
        <v>0</v>
      </c>
    </row>
    <row r="39" spans="2:20" ht="125.25" customHeight="1" x14ac:dyDescent="0.25">
      <c r="B39" s="11" t="s">
        <v>88</v>
      </c>
      <c r="C39" s="11" t="s">
        <v>25</v>
      </c>
      <c r="D39" s="15" t="s">
        <v>89</v>
      </c>
      <c r="E39" s="16">
        <v>0</v>
      </c>
      <c r="F39" s="16">
        <f t="shared" si="10"/>
        <v>0</v>
      </c>
      <c r="G39" s="16">
        <f t="shared" si="11"/>
        <v>168.0672268907563</v>
      </c>
      <c r="H39" s="53">
        <f t="shared" si="12"/>
        <v>10.084033613445378</v>
      </c>
      <c r="I39" s="53">
        <f t="shared" si="13"/>
        <v>21.84873949579832</v>
      </c>
      <c r="J39" s="16">
        <f t="shared" si="14"/>
        <v>0</v>
      </c>
      <c r="K39" s="53">
        <f t="shared" si="15"/>
        <v>168.0672268907563</v>
      </c>
      <c r="L39" s="53">
        <f t="shared" si="16"/>
        <v>0</v>
      </c>
      <c r="O39" s="54">
        <v>0</v>
      </c>
      <c r="P39" s="54">
        <v>200</v>
      </c>
      <c r="Q39" s="54">
        <f t="shared" si="17"/>
        <v>200</v>
      </c>
      <c r="R39">
        <f t="shared" si="18"/>
        <v>0</v>
      </c>
      <c r="S39">
        <f t="shared" si="19"/>
        <v>0</v>
      </c>
    </row>
    <row r="40" spans="2:20" ht="30" x14ac:dyDescent="0.25">
      <c r="B40" s="11" t="s">
        <v>90</v>
      </c>
      <c r="C40" s="11" t="s">
        <v>25</v>
      </c>
      <c r="D40" s="15" t="s">
        <v>91</v>
      </c>
      <c r="E40" s="16">
        <v>0</v>
      </c>
      <c r="F40" s="16">
        <f t="shared" si="10"/>
        <v>84.033613445378151</v>
      </c>
      <c r="G40" s="16">
        <f t="shared" si="11"/>
        <v>0</v>
      </c>
      <c r="H40" s="53">
        <f t="shared" si="12"/>
        <v>5.0420168067226889</v>
      </c>
      <c r="I40" s="53">
        <f t="shared" si="13"/>
        <v>10.92436974789916</v>
      </c>
      <c r="J40" s="16">
        <f t="shared" si="14"/>
        <v>0</v>
      </c>
      <c r="K40" s="53">
        <f t="shared" si="15"/>
        <v>84.033613445378151</v>
      </c>
      <c r="L40" s="53">
        <f t="shared" si="16"/>
        <v>0</v>
      </c>
      <c r="O40" s="54">
        <v>100</v>
      </c>
      <c r="P40" s="54">
        <v>0</v>
      </c>
      <c r="Q40" s="54">
        <f t="shared" si="17"/>
        <v>100</v>
      </c>
      <c r="R40">
        <f t="shared" si="18"/>
        <v>0</v>
      </c>
      <c r="S40">
        <f t="shared" si="19"/>
        <v>0</v>
      </c>
    </row>
    <row r="41" spans="2:20" ht="30" x14ac:dyDescent="0.25">
      <c r="B41" s="11" t="s">
        <v>92</v>
      </c>
      <c r="C41" s="11"/>
      <c r="D41" s="15" t="s">
        <v>93</v>
      </c>
      <c r="E41" s="16">
        <v>0</v>
      </c>
      <c r="F41" s="16">
        <f t="shared" si="10"/>
        <v>126.05042016806723</v>
      </c>
      <c r="G41" s="16">
        <f t="shared" si="11"/>
        <v>0</v>
      </c>
      <c r="H41" s="53">
        <f t="shared" si="12"/>
        <v>7.5630252100840334</v>
      </c>
      <c r="I41" s="53">
        <f t="shared" si="13"/>
        <v>16.386554621848742</v>
      </c>
      <c r="J41" s="16">
        <f t="shared" si="14"/>
        <v>0</v>
      </c>
      <c r="K41" s="53">
        <f t="shared" si="15"/>
        <v>126.05042016806723</v>
      </c>
      <c r="L41" s="53">
        <f t="shared" si="16"/>
        <v>0</v>
      </c>
      <c r="O41" s="54">
        <v>150</v>
      </c>
      <c r="P41" s="54">
        <v>0</v>
      </c>
      <c r="Q41" s="54">
        <f t="shared" si="17"/>
        <v>150</v>
      </c>
      <c r="R41">
        <f t="shared" si="18"/>
        <v>0</v>
      </c>
      <c r="S41">
        <f t="shared" si="19"/>
        <v>0</v>
      </c>
    </row>
    <row r="42" spans="2:20" ht="45" x14ac:dyDescent="0.25">
      <c r="B42" s="11" t="s">
        <v>94</v>
      </c>
      <c r="C42" s="11" t="s">
        <v>25</v>
      </c>
      <c r="D42" s="15" t="s">
        <v>95</v>
      </c>
      <c r="E42" s="16">
        <v>0</v>
      </c>
      <c r="F42" s="16">
        <f t="shared" si="10"/>
        <v>126.05042016806723</v>
      </c>
      <c r="G42" s="16">
        <f t="shared" si="11"/>
        <v>16.806722689075631</v>
      </c>
      <c r="H42" s="53">
        <f t="shared" si="12"/>
        <v>8.5714285714285712</v>
      </c>
      <c r="I42" s="53">
        <f t="shared" si="13"/>
        <v>18.571428571428573</v>
      </c>
      <c r="J42" s="16">
        <f t="shared" si="14"/>
        <v>0</v>
      </c>
      <c r="K42" s="53">
        <f t="shared" si="15"/>
        <v>142.85714285714286</v>
      </c>
      <c r="L42" s="53">
        <f t="shared" si="16"/>
        <v>0</v>
      </c>
      <c r="O42" s="54">
        <v>150</v>
      </c>
      <c r="P42" s="54">
        <v>20</v>
      </c>
      <c r="Q42" s="54">
        <f t="shared" si="17"/>
        <v>170</v>
      </c>
      <c r="R42">
        <f t="shared" si="18"/>
        <v>0</v>
      </c>
      <c r="S42">
        <f t="shared" si="19"/>
        <v>0</v>
      </c>
    </row>
    <row r="43" spans="2:20" ht="150" customHeight="1" x14ac:dyDescent="0.25">
      <c r="B43" s="11" t="s">
        <v>96</v>
      </c>
      <c r="C43" s="11" t="s">
        <v>60</v>
      </c>
      <c r="D43" s="15" t="s">
        <v>97</v>
      </c>
      <c r="E43" s="16">
        <v>10</v>
      </c>
      <c r="F43" s="16">
        <f t="shared" si="10"/>
        <v>0</v>
      </c>
      <c r="G43" s="16">
        <f t="shared" si="11"/>
        <v>42.016806722689076</v>
      </c>
      <c r="H43" s="53">
        <f t="shared" si="12"/>
        <v>2.5210084033613445</v>
      </c>
      <c r="I43" s="53">
        <f t="shared" si="13"/>
        <v>5.46218487394958</v>
      </c>
      <c r="J43" s="16">
        <f t="shared" si="14"/>
        <v>500</v>
      </c>
      <c r="K43" s="53">
        <f t="shared" si="15"/>
        <v>42.016806722689076</v>
      </c>
      <c r="L43" s="53">
        <f t="shared" si="16"/>
        <v>420.16806722689074</v>
      </c>
      <c r="O43" s="54">
        <v>0</v>
      </c>
      <c r="P43" s="54">
        <v>50</v>
      </c>
      <c r="Q43" s="54">
        <f t="shared" si="17"/>
        <v>50</v>
      </c>
      <c r="R43">
        <f t="shared" si="18"/>
        <v>0</v>
      </c>
      <c r="S43">
        <f t="shared" si="19"/>
        <v>500</v>
      </c>
    </row>
    <row r="44" spans="2:20" ht="45" x14ac:dyDescent="0.25">
      <c r="B44" s="11" t="s">
        <v>98</v>
      </c>
      <c r="C44" s="11" t="s">
        <v>25</v>
      </c>
      <c r="D44" s="15" t="s">
        <v>99</v>
      </c>
      <c r="E44" s="16">
        <v>0</v>
      </c>
      <c r="F44" s="16">
        <f t="shared" si="10"/>
        <v>29.411764705882355</v>
      </c>
      <c r="G44" s="16">
        <f t="shared" si="11"/>
        <v>42.016806722689076</v>
      </c>
      <c r="H44" s="53">
        <f t="shared" si="12"/>
        <v>4.2857142857142856</v>
      </c>
      <c r="I44" s="53">
        <f t="shared" si="13"/>
        <v>9.2857142857142865</v>
      </c>
      <c r="J44" s="16">
        <f t="shared" si="14"/>
        <v>0</v>
      </c>
      <c r="K44" s="53">
        <f t="shared" si="15"/>
        <v>71.428571428571431</v>
      </c>
      <c r="L44" s="53">
        <f t="shared" si="16"/>
        <v>0</v>
      </c>
      <c r="O44" s="54">
        <v>35</v>
      </c>
      <c r="P44" s="54">
        <v>50</v>
      </c>
      <c r="Q44" s="54">
        <f t="shared" si="17"/>
        <v>85</v>
      </c>
      <c r="R44">
        <f t="shared" si="18"/>
        <v>0</v>
      </c>
      <c r="S44">
        <f t="shared" si="19"/>
        <v>0</v>
      </c>
    </row>
    <row r="45" spans="2:20" ht="51" customHeight="1" x14ac:dyDescent="0.25">
      <c r="B45" s="11" t="s">
        <v>100</v>
      </c>
      <c r="C45" s="11"/>
      <c r="D45" s="15" t="s">
        <v>101</v>
      </c>
      <c r="E45" s="16">
        <v>3</v>
      </c>
      <c r="F45" s="16">
        <f t="shared" si="10"/>
        <v>0.92436974789915982</v>
      </c>
      <c r="G45" s="16">
        <f t="shared" si="11"/>
        <v>0</v>
      </c>
      <c r="H45" s="53">
        <f t="shared" si="12"/>
        <v>5.5462184873949584E-2</v>
      </c>
      <c r="I45" s="53">
        <f t="shared" si="13"/>
        <v>0.12016806722689079</v>
      </c>
      <c r="J45" s="16">
        <f t="shared" si="14"/>
        <v>3.3000000000000007</v>
      </c>
      <c r="K45" s="53">
        <f t="shared" si="15"/>
        <v>0.92436974789915982</v>
      </c>
      <c r="L45" s="53">
        <f t="shared" si="16"/>
        <v>2.7731092436974794</v>
      </c>
      <c r="O45" s="54">
        <v>1.1000000000000001</v>
      </c>
      <c r="P45" s="54">
        <v>0</v>
      </c>
      <c r="Q45" s="54">
        <f t="shared" si="17"/>
        <v>1.1000000000000001</v>
      </c>
      <c r="R45">
        <f t="shared" si="18"/>
        <v>3.3000000000000003</v>
      </c>
      <c r="S45">
        <f t="shared" si="19"/>
        <v>0</v>
      </c>
    </row>
    <row r="46" spans="2:20" ht="112.5" customHeight="1" x14ac:dyDescent="0.25">
      <c r="B46" s="11" t="s">
        <v>102</v>
      </c>
      <c r="C46" s="11"/>
      <c r="D46" s="15" t="s">
        <v>103</v>
      </c>
      <c r="E46" s="16">
        <v>0</v>
      </c>
      <c r="F46" s="16">
        <f t="shared" si="10"/>
        <v>184.87394957983193</v>
      </c>
      <c r="G46" s="16">
        <f t="shared" si="11"/>
        <v>16.806722689075631</v>
      </c>
      <c r="H46" s="53">
        <f t="shared" si="12"/>
        <v>12.100840336134453</v>
      </c>
      <c r="I46" s="53">
        <f t="shared" si="13"/>
        <v>26.218487394957982</v>
      </c>
      <c r="J46" s="16">
        <f t="shared" si="14"/>
        <v>0</v>
      </c>
      <c r="K46" s="53">
        <f t="shared" si="15"/>
        <v>201.68067226890759</v>
      </c>
      <c r="L46" s="53">
        <f t="shared" si="16"/>
        <v>0</v>
      </c>
      <c r="O46" s="54">
        <v>220</v>
      </c>
      <c r="P46" s="54">
        <v>20</v>
      </c>
      <c r="Q46" s="54">
        <f t="shared" si="17"/>
        <v>240</v>
      </c>
      <c r="R46">
        <f t="shared" si="18"/>
        <v>0</v>
      </c>
      <c r="S46">
        <f t="shared" si="19"/>
        <v>0</v>
      </c>
    </row>
    <row r="47" spans="2:20" x14ac:dyDescent="0.25">
      <c r="D47" s="55"/>
      <c r="E47" s="1"/>
      <c r="F47" s="1"/>
      <c r="G47" s="1"/>
      <c r="H47" s="54"/>
      <c r="I47" s="54"/>
      <c r="J47" s="1"/>
      <c r="K47" s="54"/>
      <c r="L47" s="54"/>
      <c r="O47" s="54"/>
      <c r="P47" s="54"/>
      <c r="Q47" s="54"/>
    </row>
    <row r="48" spans="2:20" x14ac:dyDescent="0.25">
      <c r="E48" s="1"/>
      <c r="F48" s="1"/>
      <c r="H48" s="1"/>
      <c r="I48" s="1"/>
      <c r="J48" s="1">
        <f>SUM(J30:J46)</f>
        <v>503.3</v>
      </c>
      <c r="K48" s="1">
        <f>SUM(K30:K46)</f>
        <v>1959.9159663865548</v>
      </c>
      <c r="L48" s="1">
        <f>SUM(L30:L46)</f>
        <v>422.94117647058823</v>
      </c>
      <c r="R48" s="1">
        <f>SUM(R30:R46)</f>
        <v>3.3000000000000003</v>
      </c>
      <c r="S48" s="1">
        <f>SUM(S30:S46)</f>
        <v>500</v>
      </c>
      <c r="T48" s="1">
        <f>R48+S48</f>
        <v>503.3</v>
      </c>
    </row>
    <row r="49" spans="2:20" x14ac:dyDescent="0.25">
      <c r="E49" s="1"/>
      <c r="F49" s="1"/>
      <c r="G49" s="1"/>
    </row>
    <row r="50" spans="2:20" x14ac:dyDescent="0.25">
      <c r="B50" s="98" t="s">
        <v>104</v>
      </c>
      <c r="C50" s="98"/>
      <c r="D50" s="98"/>
      <c r="E50" s="9"/>
      <c r="F50" s="9"/>
      <c r="G50" s="9"/>
      <c r="H50" s="102"/>
      <c r="I50" s="102"/>
      <c r="J50" s="102"/>
      <c r="K50" s="103"/>
      <c r="L50" s="103"/>
    </row>
    <row r="51" spans="2:20" ht="92.25" customHeight="1" x14ac:dyDescent="0.25">
      <c r="B51" s="11" t="s">
        <v>105</v>
      </c>
      <c r="C51" s="11" t="s">
        <v>25</v>
      </c>
      <c r="D51" s="15" t="s">
        <v>106</v>
      </c>
      <c r="E51" s="13">
        <v>1</v>
      </c>
      <c r="F51" s="13">
        <f>K51-G51</f>
        <v>203.69747899159665</v>
      </c>
      <c r="G51" s="13">
        <f>P51</f>
        <v>40</v>
      </c>
      <c r="H51" s="53">
        <f>(F51+G51)*0.06</f>
        <v>14.621848739495798</v>
      </c>
      <c r="I51" s="53">
        <f>(G51+F51)*0.13</f>
        <v>31.680672268907568</v>
      </c>
      <c r="J51" s="16">
        <f>(F51+G51+H51+I51)*E51</f>
        <v>290.00000000000006</v>
      </c>
      <c r="K51" s="53">
        <f>Q51/1.19</f>
        <v>243.69747899159665</v>
      </c>
      <c r="L51" s="53">
        <f>K51*E51</f>
        <v>243.69747899159665</v>
      </c>
      <c r="O51" s="54">
        <v>250</v>
      </c>
      <c r="P51" s="54">
        <v>40</v>
      </c>
      <c r="Q51" s="54">
        <f>O51+P51</f>
        <v>290</v>
      </c>
      <c r="R51">
        <f>O51*E51</f>
        <v>250</v>
      </c>
      <c r="S51">
        <f>P51*E51</f>
        <v>40</v>
      </c>
    </row>
    <row r="52" spans="2:20" x14ac:dyDescent="0.25">
      <c r="D52" s="55"/>
      <c r="E52" s="1"/>
      <c r="F52" s="1"/>
      <c r="G52" s="1"/>
      <c r="H52" s="1"/>
      <c r="I52" s="1"/>
      <c r="J52" s="1"/>
      <c r="O52" s="54"/>
      <c r="P52" s="54"/>
      <c r="Q52" s="54"/>
    </row>
    <row r="53" spans="2:20" x14ac:dyDescent="0.25">
      <c r="E53" s="1"/>
      <c r="F53" s="1"/>
      <c r="J53" s="1">
        <f>SUM(J51)</f>
        <v>290.00000000000006</v>
      </c>
      <c r="K53" s="1">
        <f>SUM(K51)</f>
        <v>243.69747899159665</v>
      </c>
      <c r="L53" s="1">
        <f>SUM(L51)</f>
        <v>243.69747899159665</v>
      </c>
      <c r="R53" s="1">
        <f>SUM(R51)</f>
        <v>250</v>
      </c>
      <c r="S53" s="1">
        <f>SUM(S51)</f>
        <v>40</v>
      </c>
      <c r="T53" s="1">
        <f>R53+S53</f>
        <v>290</v>
      </c>
    </row>
    <row r="54" spans="2:20" x14ac:dyDescent="0.25">
      <c r="E54" s="1"/>
      <c r="F54" s="1"/>
      <c r="G54" s="1"/>
    </row>
    <row r="55" spans="2:20" ht="37.5" x14ac:dyDescent="0.3">
      <c r="D55" s="24" t="s">
        <v>229</v>
      </c>
      <c r="E55" s="25"/>
      <c r="F55" s="26"/>
      <c r="G55" s="27">
        <f>J27+J48+J53</f>
        <v>14730.3</v>
      </c>
    </row>
    <row r="57" spans="2:20" ht="21" x14ac:dyDescent="0.35">
      <c r="D57" s="31" t="s">
        <v>108</v>
      </c>
      <c r="E57" s="32"/>
      <c r="F57" s="32"/>
      <c r="G57" s="33">
        <f>R27+R48+R53</f>
        <v>11950.3</v>
      </c>
    </row>
    <row r="58" spans="2:20" ht="21" x14ac:dyDescent="0.35">
      <c r="D58" s="31" t="s">
        <v>109</v>
      </c>
      <c r="E58" s="32"/>
      <c r="F58" s="32"/>
      <c r="G58" s="33">
        <f>S27+S48+S53</f>
        <v>2780</v>
      </c>
    </row>
  </sheetData>
  <mergeCells count="7">
    <mergeCell ref="B4:D4"/>
    <mergeCell ref="B29:D29"/>
    <mergeCell ref="H29:J29"/>
    <mergeCell ref="K29:L29"/>
    <mergeCell ref="B50:D50"/>
    <mergeCell ref="H50:J50"/>
    <mergeCell ref="K50:L5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8"/>
  <sheetViews>
    <sheetView topLeftCell="A44" zoomScale="65" zoomScaleNormal="65" workbookViewId="0">
      <selection activeCell="P17" sqref="P17"/>
    </sheetView>
  </sheetViews>
  <sheetFormatPr baseColWidth="10" defaultColWidth="10.5703125" defaultRowHeight="15" x14ac:dyDescent="0.25"/>
  <cols>
    <col min="1" max="1" width="14.42578125" customWidth="1"/>
    <col min="4" max="4" width="57.28515625" customWidth="1"/>
    <col min="5" max="5" width="12.28515625" customWidth="1"/>
    <col min="6" max="6" width="13.85546875" customWidth="1"/>
    <col min="7" max="7" width="14.28515625" customWidth="1"/>
    <col min="8" max="8" width="15.5703125" customWidth="1"/>
    <col min="9" max="9" width="13.7109375" customWidth="1"/>
    <col min="10" max="10" width="15.7109375" customWidth="1"/>
    <col min="15" max="15" width="14.7109375" customWidth="1"/>
    <col min="16" max="16" width="15" customWidth="1"/>
    <col min="18" max="18" width="18.85546875" customWidth="1"/>
    <col min="19" max="19" width="19.85546875" customWidth="1"/>
    <col min="21" max="21" width="16.85546875" customWidth="1"/>
    <col min="22" max="22" width="17.28515625" customWidth="1"/>
  </cols>
  <sheetData>
    <row r="1" spans="2:19" x14ac:dyDescent="0.25">
      <c r="B1" t="s">
        <v>235</v>
      </c>
    </row>
    <row r="2" spans="2:19" ht="45" x14ac:dyDescent="0.25">
      <c r="B2" s="2" t="s">
        <v>0</v>
      </c>
      <c r="C2" s="3" t="s">
        <v>1</v>
      </c>
      <c r="D2" s="2" t="s">
        <v>2</v>
      </c>
      <c r="E2" s="2" t="s">
        <v>3</v>
      </c>
      <c r="F2" s="4" t="s">
        <v>4</v>
      </c>
      <c r="G2" s="5" t="s">
        <v>5</v>
      </c>
      <c r="H2" s="50" t="s">
        <v>215</v>
      </c>
      <c r="I2" s="50" t="s">
        <v>216</v>
      </c>
      <c r="J2" s="2" t="s">
        <v>217</v>
      </c>
      <c r="K2" s="4" t="s">
        <v>6</v>
      </c>
      <c r="L2" s="5" t="s">
        <v>7</v>
      </c>
    </row>
    <row r="4" spans="2:19" ht="18" customHeight="1" x14ac:dyDescent="0.25">
      <c r="B4" s="98" t="s">
        <v>113</v>
      </c>
      <c r="C4" s="98"/>
      <c r="D4" s="98"/>
      <c r="E4" s="9"/>
      <c r="F4" s="9"/>
      <c r="G4" s="9"/>
      <c r="H4" s="9"/>
      <c r="I4" s="9"/>
      <c r="J4" s="51"/>
      <c r="K4" s="9"/>
      <c r="L4" s="51"/>
      <c r="O4" t="s">
        <v>4</v>
      </c>
      <c r="P4" t="s">
        <v>5</v>
      </c>
      <c r="Q4" t="s">
        <v>7</v>
      </c>
      <c r="R4" t="s">
        <v>218</v>
      </c>
      <c r="S4" t="s">
        <v>219</v>
      </c>
    </row>
    <row r="5" spans="2:19" ht="90" x14ac:dyDescent="0.25">
      <c r="B5" s="11" t="s">
        <v>24</v>
      </c>
      <c r="C5" s="11" t="s">
        <v>25</v>
      </c>
      <c r="D5" s="12" t="s">
        <v>26</v>
      </c>
      <c r="E5" s="16">
        <v>1</v>
      </c>
      <c r="F5" s="16">
        <f t="shared" ref="F5:F25" si="0">+IF(27=0,0,O5/1.19)</f>
        <v>8364.7058823529424</v>
      </c>
      <c r="G5" s="16">
        <f t="shared" ref="G5:G25" si="1">+IF(27=0,0,P5/1.19)</f>
        <v>100.84033613445379</v>
      </c>
      <c r="H5" s="14">
        <f t="shared" ref="H5:H25" si="2">(F5+G5)*0.06</f>
        <v>507.93277310924373</v>
      </c>
      <c r="I5" s="14">
        <f t="shared" ref="I5:I25" si="3">(G5+F5)*0.13</f>
        <v>1100.5210084033615</v>
      </c>
      <c r="J5" s="13">
        <f t="shared" ref="J5:J25" si="4">(F5+G5+H5+I5)*E5</f>
        <v>10074</v>
      </c>
      <c r="K5" s="14">
        <f t="shared" ref="K5:K25" si="5">Q5/1.19</f>
        <v>8465.5462184873959</v>
      </c>
      <c r="L5" s="53">
        <f t="shared" ref="L5:L25" si="6">K5*E5</f>
        <v>8465.5462184873959</v>
      </c>
      <c r="O5" s="54">
        <v>9954</v>
      </c>
      <c r="P5" s="54">
        <v>120</v>
      </c>
      <c r="Q5" s="54">
        <f t="shared" ref="Q5:Q18" si="7">(O5+P5)</f>
        <v>10074</v>
      </c>
      <c r="R5">
        <f t="shared" ref="R5:R25" si="8">O5*E5</f>
        <v>9954</v>
      </c>
      <c r="S5">
        <f t="shared" ref="S5:S25" si="9">P5*E5</f>
        <v>120</v>
      </c>
    </row>
    <row r="6" spans="2:19" ht="115.5" customHeight="1" x14ac:dyDescent="0.25">
      <c r="B6" s="11" t="s">
        <v>27</v>
      </c>
      <c r="C6" s="11" t="s">
        <v>25</v>
      </c>
      <c r="D6" s="15" t="s">
        <v>28</v>
      </c>
      <c r="E6" s="16">
        <v>1</v>
      </c>
      <c r="F6" s="16">
        <f t="shared" si="0"/>
        <v>701.68067226890764</v>
      </c>
      <c r="G6" s="16">
        <f t="shared" si="1"/>
        <v>126.05042016806723</v>
      </c>
      <c r="H6" s="53">
        <f t="shared" si="2"/>
        <v>49.663865546218496</v>
      </c>
      <c r="I6" s="53">
        <f t="shared" si="3"/>
        <v>107.60504201680673</v>
      </c>
      <c r="J6" s="16">
        <f t="shared" si="4"/>
        <v>985.00000000000011</v>
      </c>
      <c r="K6" s="53">
        <f t="shared" si="5"/>
        <v>827.73109243697479</v>
      </c>
      <c r="L6" s="53">
        <f t="shared" si="6"/>
        <v>827.73109243697479</v>
      </c>
      <c r="O6" s="54">
        <v>835</v>
      </c>
      <c r="P6" s="54">
        <v>150</v>
      </c>
      <c r="Q6" s="54">
        <f t="shared" si="7"/>
        <v>985</v>
      </c>
      <c r="R6">
        <f t="shared" si="8"/>
        <v>835</v>
      </c>
      <c r="S6">
        <f t="shared" si="9"/>
        <v>150</v>
      </c>
    </row>
    <row r="7" spans="2:19" ht="60" x14ac:dyDescent="0.25">
      <c r="B7" s="11" t="s">
        <v>29</v>
      </c>
      <c r="C7" s="11" t="s">
        <v>25</v>
      </c>
      <c r="D7" s="17" t="s">
        <v>30</v>
      </c>
      <c r="E7" s="16">
        <v>0</v>
      </c>
      <c r="F7" s="16">
        <f t="shared" si="0"/>
        <v>924.36974789915973</v>
      </c>
      <c r="G7" s="16">
        <f t="shared" si="1"/>
        <v>100.84033613445379</v>
      </c>
      <c r="H7" s="53">
        <f t="shared" si="2"/>
        <v>61.512605042016816</v>
      </c>
      <c r="I7" s="53">
        <f t="shared" si="3"/>
        <v>133.27731092436977</v>
      </c>
      <c r="J7" s="16">
        <f t="shared" si="4"/>
        <v>0</v>
      </c>
      <c r="K7" s="53">
        <f t="shared" si="5"/>
        <v>1025.2100840336134</v>
      </c>
      <c r="L7" s="53">
        <f t="shared" si="6"/>
        <v>0</v>
      </c>
      <c r="O7" s="54">
        <v>1100</v>
      </c>
      <c r="P7" s="54">
        <v>120</v>
      </c>
      <c r="Q7" s="54">
        <f t="shared" si="7"/>
        <v>1220</v>
      </c>
      <c r="R7">
        <f t="shared" si="8"/>
        <v>0</v>
      </c>
      <c r="S7">
        <f t="shared" si="9"/>
        <v>0</v>
      </c>
    </row>
    <row r="8" spans="2:19" ht="63.75" customHeight="1" x14ac:dyDescent="0.25">
      <c r="B8" s="11" t="s">
        <v>31</v>
      </c>
      <c r="C8" s="11" t="s">
        <v>25</v>
      </c>
      <c r="D8" s="17" t="s">
        <v>32</v>
      </c>
      <c r="E8" s="16">
        <v>0</v>
      </c>
      <c r="F8" s="16">
        <f t="shared" si="0"/>
        <v>739.49579831932772</v>
      </c>
      <c r="G8" s="16">
        <f t="shared" si="1"/>
        <v>71.428571428571431</v>
      </c>
      <c r="H8" s="53">
        <f t="shared" si="2"/>
        <v>48.655462184873947</v>
      </c>
      <c r="I8" s="53">
        <f t="shared" si="3"/>
        <v>105.4201680672269</v>
      </c>
      <c r="J8" s="16">
        <f t="shared" si="4"/>
        <v>0</v>
      </c>
      <c r="K8" s="53">
        <f t="shared" si="5"/>
        <v>810.92436974789916</v>
      </c>
      <c r="L8" s="53">
        <f t="shared" si="6"/>
        <v>0</v>
      </c>
      <c r="O8" s="54">
        <v>880</v>
      </c>
      <c r="P8" s="54">
        <v>85</v>
      </c>
      <c r="Q8" s="54">
        <f t="shared" si="7"/>
        <v>965</v>
      </c>
      <c r="R8">
        <f t="shared" si="8"/>
        <v>0</v>
      </c>
      <c r="S8">
        <f t="shared" si="9"/>
        <v>0</v>
      </c>
    </row>
    <row r="9" spans="2:19" ht="63.75" customHeight="1" x14ac:dyDescent="0.25">
      <c r="B9" s="11" t="s">
        <v>33</v>
      </c>
      <c r="C9" s="11" t="s">
        <v>25</v>
      </c>
      <c r="D9" s="17" t="s">
        <v>34</v>
      </c>
      <c r="E9" s="16">
        <v>0</v>
      </c>
      <c r="F9" s="16">
        <f t="shared" si="0"/>
        <v>680.67226890756308</v>
      </c>
      <c r="G9" s="16">
        <f t="shared" si="1"/>
        <v>71.428571428571431</v>
      </c>
      <c r="H9" s="53">
        <f t="shared" si="2"/>
        <v>45.12605042016807</v>
      </c>
      <c r="I9" s="53">
        <f t="shared" si="3"/>
        <v>97.77310924369749</v>
      </c>
      <c r="J9" s="16">
        <f t="shared" si="4"/>
        <v>0</v>
      </c>
      <c r="K9" s="53">
        <f t="shared" si="5"/>
        <v>752.10084033613452</v>
      </c>
      <c r="L9" s="53">
        <f t="shared" si="6"/>
        <v>0</v>
      </c>
      <c r="O9" s="54">
        <v>810</v>
      </c>
      <c r="P9" s="54">
        <v>85</v>
      </c>
      <c r="Q9" s="54">
        <f t="shared" si="7"/>
        <v>895</v>
      </c>
      <c r="R9">
        <f t="shared" si="8"/>
        <v>0</v>
      </c>
      <c r="S9">
        <f t="shared" si="9"/>
        <v>0</v>
      </c>
    </row>
    <row r="10" spans="2:19" ht="60" x14ac:dyDescent="0.25">
      <c r="B10" s="11" t="s">
        <v>35</v>
      </c>
      <c r="C10" s="11" t="s">
        <v>25</v>
      </c>
      <c r="D10" s="17" t="s">
        <v>36</v>
      </c>
      <c r="E10" s="16">
        <v>1</v>
      </c>
      <c r="F10" s="16">
        <f t="shared" si="0"/>
        <v>571.42857142857144</v>
      </c>
      <c r="G10" s="16">
        <f t="shared" si="1"/>
        <v>71.428571428571431</v>
      </c>
      <c r="H10" s="53">
        <f t="shared" si="2"/>
        <v>38.571428571428569</v>
      </c>
      <c r="I10" s="53">
        <f t="shared" si="3"/>
        <v>83.571428571428584</v>
      </c>
      <c r="J10" s="16">
        <f t="shared" si="4"/>
        <v>765</v>
      </c>
      <c r="K10" s="53">
        <f t="shared" si="5"/>
        <v>642.85714285714289</v>
      </c>
      <c r="L10" s="53">
        <f t="shared" si="6"/>
        <v>642.85714285714289</v>
      </c>
      <c r="O10" s="54">
        <v>680</v>
      </c>
      <c r="P10" s="54">
        <v>85</v>
      </c>
      <c r="Q10" s="54">
        <f t="shared" si="7"/>
        <v>765</v>
      </c>
      <c r="R10">
        <f t="shared" si="8"/>
        <v>680</v>
      </c>
      <c r="S10">
        <f t="shared" si="9"/>
        <v>85</v>
      </c>
    </row>
    <row r="11" spans="2:19" ht="138.75" customHeight="1" x14ac:dyDescent="0.25">
      <c r="B11" s="11" t="s">
        <v>37</v>
      </c>
      <c r="C11" s="11" t="s">
        <v>25</v>
      </c>
      <c r="D11" s="15" t="s">
        <v>38</v>
      </c>
      <c r="E11" s="16">
        <v>1</v>
      </c>
      <c r="F11" s="16">
        <f t="shared" si="0"/>
        <v>315.1260504201681</v>
      </c>
      <c r="G11" s="16">
        <f t="shared" si="1"/>
        <v>521.00840336134456</v>
      </c>
      <c r="H11" s="53">
        <f t="shared" si="2"/>
        <v>50.168067226890756</v>
      </c>
      <c r="I11" s="53">
        <f t="shared" si="3"/>
        <v>108.69747899159665</v>
      </c>
      <c r="J11" s="16">
        <f t="shared" si="4"/>
        <v>995.00000000000011</v>
      </c>
      <c r="K11" s="53">
        <f t="shared" si="5"/>
        <v>836.13445378151266</v>
      </c>
      <c r="L11" s="53">
        <f t="shared" si="6"/>
        <v>836.13445378151266</v>
      </c>
      <c r="O11" s="54">
        <v>375</v>
      </c>
      <c r="P11" s="54">
        <v>620</v>
      </c>
      <c r="Q11" s="54">
        <f t="shared" si="7"/>
        <v>995</v>
      </c>
      <c r="R11">
        <f t="shared" si="8"/>
        <v>375</v>
      </c>
      <c r="S11">
        <f t="shared" si="9"/>
        <v>620</v>
      </c>
    </row>
    <row r="12" spans="2:19" ht="144" customHeight="1" x14ac:dyDescent="0.25">
      <c r="B12" s="11" t="s">
        <v>39</v>
      </c>
      <c r="C12" s="11" t="s">
        <v>25</v>
      </c>
      <c r="D12" s="15" t="s">
        <v>40</v>
      </c>
      <c r="E12" s="16">
        <v>1</v>
      </c>
      <c r="F12" s="16">
        <f t="shared" si="0"/>
        <v>336.1344537815126</v>
      </c>
      <c r="G12" s="16">
        <f t="shared" si="1"/>
        <v>0</v>
      </c>
      <c r="H12" s="53">
        <f t="shared" si="2"/>
        <v>20.168067226890756</v>
      </c>
      <c r="I12" s="53">
        <f t="shared" si="3"/>
        <v>43.69747899159664</v>
      </c>
      <c r="J12" s="16">
        <f t="shared" si="4"/>
        <v>400</v>
      </c>
      <c r="K12" s="53">
        <f t="shared" si="5"/>
        <v>336.1344537815126</v>
      </c>
      <c r="L12" s="53">
        <f t="shared" si="6"/>
        <v>336.1344537815126</v>
      </c>
      <c r="O12" s="54">
        <v>400</v>
      </c>
      <c r="P12" s="54">
        <v>0</v>
      </c>
      <c r="Q12" s="54">
        <f t="shared" si="7"/>
        <v>400</v>
      </c>
      <c r="R12">
        <f t="shared" si="8"/>
        <v>400</v>
      </c>
      <c r="S12">
        <f t="shared" si="9"/>
        <v>0</v>
      </c>
    </row>
    <row r="13" spans="2:19" ht="45" x14ac:dyDescent="0.25">
      <c r="B13" s="11" t="s">
        <v>41</v>
      </c>
      <c r="C13" s="11" t="s">
        <v>25</v>
      </c>
      <c r="D13" s="15" t="s">
        <v>42</v>
      </c>
      <c r="E13" s="16">
        <v>1</v>
      </c>
      <c r="F13" s="16">
        <f t="shared" si="0"/>
        <v>1613.4453781512607</v>
      </c>
      <c r="G13" s="16">
        <f t="shared" si="1"/>
        <v>151.26050420168067</v>
      </c>
      <c r="H13" s="53">
        <f t="shared" si="2"/>
        <v>105.88235294117648</v>
      </c>
      <c r="I13" s="53">
        <f t="shared" si="3"/>
        <v>229.4117647058824</v>
      </c>
      <c r="J13" s="16">
        <f t="shared" si="4"/>
        <v>2100.0000000000005</v>
      </c>
      <c r="K13" s="53">
        <f t="shared" si="5"/>
        <v>1764.7058823529412</v>
      </c>
      <c r="L13" s="53">
        <f t="shared" si="6"/>
        <v>1764.7058823529412</v>
      </c>
      <c r="O13" s="54">
        <v>1920</v>
      </c>
      <c r="P13" s="54">
        <v>180</v>
      </c>
      <c r="Q13" s="54">
        <f t="shared" si="7"/>
        <v>2100</v>
      </c>
      <c r="R13">
        <f t="shared" si="8"/>
        <v>1920</v>
      </c>
      <c r="S13">
        <f t="shared" si="9"/>
        <v>180</v>
      </c>
    </row>
    <row r="14" spans="2:19" ht="60" x14ac:dyDescent="0.25">
      <c r="B14" s="11" t="s">
        <v>43</v>
      </c>
      <c r="C14" s="11" t="s">
        <v>25</v>
      </c>
      <c r="D14" s="15" t="s">
        <v>44</v>
      </c>
      <c r="E14" s="16">
        <v>1</v>
      </c>
      <c r="F14" s="16">
        <f t="shared" si="0"/>
        <v>0</v>
      </c>
      <c r="G14" s="16">
        <f t="shared" si="1"/>
        <v>210.0840336134454</v>
      </c>
      <c r="H14" s="53">
        <f t="shared" si="2"/>
        <v>12.605042016806724</v>
      </c>
      <c r="I14" s="53">
        <f t="shared" si="3"/>
        <v>27.310924369747902</v>
      </c>
      <c r="J14" s="16">
        <f t="shared" si="4"/>
        <v>250.00000000000003</v>
      </c>
      <c r="K14" s="53">
        <f t="shared" si="5"/>
        <v>210.0840336134454</v>
      </c>
      <c r="L14" s="53">
        <f t="shared" si="6"/>
        <v>210.0840336134454</v>
      </c>
      <c r="O14" s="54">
        <v>0</v>
      </c>
      <c r="P14" s="54">
        <v>250</v>
      </c>
      <c r="Q14" s="54">
        <f t="shared" si="7"/>
        <v>250</v>
      </c>
      <c r="R14">
        <f t="shared" si="8"/>
        <v>0</v>
      </c>
      <c r="S14">
        <f t="shared" si="9"/>
        <v>250</v>
      </c>
    </row>
    <row r="15" spans="2:19" ht="117.75" customHeight="1" x14ac:dyDescent="0.25">
      <c r="B15" s="11" t="s">
        <v>45</v>
      </c>
      <c r="C15" s="11" t="s">
        <v>25</v>
      </c>
      <c r="D15" s="15" t="s">
        <v>46</v>
      </c>
      <c r="E15" s="16">
        <v>1</v>
      </c>
      <c r="F15" s="16">
        <f t="shared" si="0"/>
        <v>380.67226890756302</v>
      </c>
      <c r="G15" s="16">
        <f t="shared" si="1"/>
        <v>29.411764705882355</v>
      </c>
      <c r="H15" s="53">
        <f t="shared" si="2"/>
        <v>24.605042016806724</v>
      </c>
      <c r="I15" s="53">
        <f t="shared" si="3"/>
        <v>53.310924369747902</v>
      </c>
      <c r="J15" s="16">
        <f t="shared" si="4"/>
        <v>488.00000000000006</v>
      </c>
      <c r="K15" s="53">
        <f t="shared" si="5"/>
        <v>410.0840336134454</v>
      </c>
      <c r="L15" s="53">
        <f t="shared" si="6"/>
        <v>410.0840336134454</v>
      </c>
      <c r="O15" s="54">
        <v>453</v>
      </c>
      <c r="P15" s="54">
        <v>35</v>
      </c>
      <c r="Q15" s="54">
        <f t="shared" si="7"/>
        <v>488</v>
      </c>
      <c r="R15">
        <f t="shared" si="8"/>
        <v>453</v>
      </c>
      <c r="S15">
        <f t="shared" si="9"/>
        <v>35</v>
      </c>
    </row>
    <row r="16" spans="2:19" ht="87.75" customHeight="1" x14ac:dyDescent="0.25">
      <c r="B16" s="11" t="s">
        <v>47</v>
      </c>
      <c r="C16" s="11" t="s">
        <v>25</v>
      </c>
      <c r="D16" s="15" t="s">
        <v>48</v>
      </c>
      <c r="E16" s="16">
        <v>1</v>
      </c>
      <c r="F16" s="16">
        <f t="shared" si="0"/>
        <v>182.56302521008405</v>
      </c>
      <c r="G16" s="16">
        <f t="shared" si="1"/>
        <v>5.0420168067226889</v>
      </c>
      <c r="H16" s="53">
        <f t="shared" si="2"/>
        <v>11.256302521008404</v>
      </c>
      <c r="I16" s="53">
        <f t="shared" si="3"/>
        <v>24.388655462184879</v>
      </c>
      <c r="J16" s="16">
        <f t="shared" si="4"/>
        <v>223.25000000000003</v>
      </c>
      <c r="K16" s="53">
        <f t="shared" si="5"/>
        <v>187.60504201680672</v>
      </c>
      <c r="L16" s="53">
        <f t="shared" si="6"/>
        <v>187.60504201680672</v>
      </c>
      <c r="O16" s="54">
        <v>217.25</v>
      </c>
      <c r="P16" s="54">
        <v>6</v>
      </c>
      <c r="Q16" s="54">
        <f t="shared" si="7"/>
        <v>223.25</v>
      </c>
      <c r="R16">
        <f t="shared" si="8"/>
        <v>217.25</v>
      </c>
      <c r="S16">
        <f t="shared" si="9"/>
        <v>6</v>
      </c>
    </row>
    <row r="17" spans="2:20" ht="106.5" customHeight="1" x14ac:dyDescent="0.25">
      <c r="B17" s="11" t="s">
        <v>49</v>
      </c>
      <c r="C17" s="11" t="s">
        <v>25</v>
      </c>
      <c r="D17" s="15" t="s">
        <v>50</v>
      </c>
      <c r="E17" s="16">
        <v>1</v>
      </c>
      <c r="F17" s="16">
        <f t="shared" si="0"/>
        <v>0</v>
      </c>
      <c r="G17" s="16">
        <f t="shared" si="1"/>
        <v>1092.4369747899161</v>
      </c>
      <c r="H17" s="53">
        <f t="shared" si="2"/>
        <v>65.546218487394967</v>
      </c>
      <c r="I17" s="53">
        <f t="shared" si="3"/>
        <v>142.0168067226891</v>
      </c>
      <c r="J17" s="16">
        <f t="shared" si="4"/>
        <v>1300.0000000000002</v>
      </c>
      <c r="K17" s="53">
        <f t="shared" si="5"/>
        <v>1092.4369747899161</v>
      </c>
      <c r="L17" s="53">
        <f t="shared" si="6"/>
        <v>1092.4369747899161</v>
      </c>
      <c r="O17" s="54">
        <v>0</v>
      </c>
      <c r="P17" s="54">
        <v>1300</v>
      </c>
      <c r="Q17" s="54">
        <f t="shared" si="7"/>
        <v>1300</v>
      </c>
      <c r="R17">
        <f t="shared" si="8"/>
        <v>0</v>
      </c>
      <c r="S17">
        <f t="shared" si="9"/>
        <v>1300</v>
      </c>
    </row>
    <row r="18" spans="2:20" ht="63.75" customHeight="1" x14ac:dyDescent="0.25">
      <c r="B18" s="11" t="s">
        <v>51</v>
      </c>
      <c r="C18" s="11" t="s">
        <v>25</v>
      </c>
      <c r="D18" s="15" t="s">
        <v>52</v>
      </c>
      <c r="E18" s="16">
        <v>0</v>
      </c>
      <c r="F18" s="16">
        <f t="shared" si="0"/>
        <v>0</v>
      </c>
      <c r="G18" s="16">
        <f t="shared" si="1"/>
        <v>1008.4033613445379</v>
      </c>
      <c r="H18" s="53">
        <f t="shared" si="2"/>
        <v>60.504201680672267</v>
      </c>
      <c r="I18" s="53">
        <f t="shared" si="3"/>
        <v>131.09243697478993</v>
      </c>
      <c r="J18" s="16">
        <f t="shared" si="4"/>
        <v>0</v>
      </c>
      <c r="K18" s="53">
        <f t="shared" si="5"/>
        <v>1008.4033613445379</v>
      </c>
      <c r="L18" s="53">
        <f t="shared" si="6"/>
        <v>0</v>
      </c>
      <c r="O18" s="54">
        <v>0</v>
      </c>
      <c r="P18" s="54">
        <v>1200</v>
      </c>
      <c r="Q18">
        <f t="shared" si="7"/>
        <v>1200</v>
      </c>
      <c r="R18">
        <f t="shared" si="8"/>
        <v>0</v>
      </c>
      <c r="S18">
        <f t="shared" si="9"/>
        <v>0</v>
      </c>
    </row>
    <row r="19" spans="2:20" ht="45" x14ac:dyDescent="0.25">
      <c r="B19" s="11" t="s">
        <v>53</v>
      </c>
      <c r="C19" s="11" t="s">
        <v>25</v>
      </c>
      <c r="D19" s="15" t="s">
        <v>54</v>
      </c>
      <c r="E19" s="16">
        <v>1</v>
      </c>
      <c r="F19" s="16">
        <f t="shared" si="0"/>
        <v>208.40336134453781</v>
      </c>
      <c r="G19" s="16">
        <f t="shared" si="1"/>
        <v>0</v>
      </c>
      <c r="H19" s="53">
        <f t="shared" si="2"/>
        <v>12.504201680672269</v>
      </c>
      <c r="I19" s="53">
        <f t="shared" si="3"/>
        <v>27.092436974789916</v>
      </c>
      <c r="J19" s="16">
        <f t="shared" si="4"/>
        <v>248</v>
      </c>
      <c r="K19" s="53">
        <f t="shared" si="5"/>
        <v>208.40336134453781</v>
      </c>
      <c r="L19" s="53">
        <f t="shared" si="6"/>
        <v>208.40336134453781</v>
      </c>
      <c r="O19" s="54">
        <v>248</v>
      </c>
      <c r="P19" s="54">
        <v>0</v>
      </c>
      <c r="Q19" s="54">
        <f>O19+P19</f>
        <v>248</v>
      </c>
      <c r="R19">
        <f t="shared" si="8"/>
        <v>248</v>
      </c>
      <c r="S19">
        <f t="shared" si="9"/>
        <v>0</v>
      </c>
    </row>
    <row r="20" spans="2:20" ht="45" x14ac:dyDescent="0.25">
      <c r="B20" s="11" t="s">
        <v>55</v>
      </c>
      <c r="C20" s="11" t="s">
        <v>25</v>
      </c>
      <c r="D20" s="15" t="s">
        <v>56</v>
      </c>
      <c r="E20" s="16">
        <v>1</v>
      </c>
      <c r="F20" s="16">
        <f t="shared" si="0"/>
        <v>134.45378151260505</v>
      </c>
      <c r="G20" s="16">
        <f t="shared" si="1"/>
        <v>29.411764705882355</v>
      </c>
      <c r="H20" s="53">
        <f t="shared" si="2"/>
        <v>9.8319327731092425</v>
      </c>
      <c r="I20" s="53">
        <f t="shared" si="3"/>
        <v>21.302521008403364</v>
      </c>
      <c r="J20" s="16">
        <f t="shared" si="4"/>
        <v>195</v>
      </c>
      <c r="K20" s="53">
        <f t="shared" si="5"/>
        <v>163.8655462184874</v>
      </c>
      <c r="L20" s="53">
        <f t="shared" si="6"/>
        <v>163.8655462184874</v>
      </c>
      <c r="O20" s="54">
        <v>160</v>
      </c>
      <c r="P20" s="54">
        <v>35</v>
      </c>
      <c r="Q20" s="54">
        <f>O20+P20</f>
        <v>195</v>
      </c>
      <c r="R20">
        <f t="shared" si="8"/>
        <v>160</v>
      </c>
      <c r="S20">
        <f t="shared" si="9"/>
        <v>35</v>
      </c>
    </row>
    <row r="21" spans="2:20" ht="66" customHeight="1" x14ac:dyDescent="0.25">
      <c r="B21" s="11" t="s">
        <v>57</v>
      </c>
      <c r="C21" s="11" t="s">
        <v>25</v>
      </c>
      <c r="D21" s="15" t="s">
        <v>58</v>
      </c>
      <c r="E21" s="16">
        <v>1</v>
      </c>
      <c r="F21" s="16">
        <f t="shared" si="0"/>
        <v>151.26050420168067</v>
      </c>
      <c r="G21" s="16">
        <f t="shared" si="1"/>
        <v>168.0672268907563</v>
      </c>
      <c r="H21" s="53">
        <f t="shared" si="2"/>
        <v>19.159663865546218</v>
      </c>
      <c r="I21" s="53">
        <f t="shared" si="3"/>
        <v>41.512605042016808</v>
      </c>
      <c r="J21" s="16">
        <f t="shared" si="4"/>
        <v>380</v>
      </c>
      <c r="K21" s="53">
        <f t="shared" si="5"/>
        <v>319.32773109243698</v>
      </c>
      <c r="L21" s="53">
        <f t="shared" si="6"/>
        <v>319.32773109243698</v>
      </c>
      <c r="O21" s="54">
        <v>180</v>
      </c>
      <c r="P21" s="54">
        <v>200</v>
      </c>
      <c r="Q21" s="54">
        <f>O21+P21</f>
        <v>380</v>
      </c>
      <c r="R21">
        <f t="shared" si="8"/>
        <v>180</v>
      </c>
      <c r="S21">
        <f t="shared" si="9"/>
        <v>200</v>
      </c>
    </row>
    <row r="22" spans="2:20" ht="60" customHeight="1" x14ac:dyDescent="0.25">
      <c r="B22" s="11" t="s">
        <v>59</v>
      </c>
      <c r="C22" s="11" t="s">
        <v>60</v>
      </c>
      <c r="D22" s="15" t="s">
        <v>61</v>
      </c>
      <c r="E22" s="16">
        <v>0</v>
      </c>
      <c r="F22" s="16">
        <f t="shared" si="0"/>
        <v>1.0084033613445378</v>
      </c>
      <c r="G22" s="16">
        <f t="shared" si="1"/>
        <v>0.84033613445378152</v>
      </c>
      <c r="H22" s="53">
        <f t="shared" si="2"/>
        <v>0.11092436974789917</v>
      </c>
      <c r="I22" s="53">
        <f t="shared" si="3"/>
        <v>0.24033613445378152</v>
      </c>
      <c r="J22" s="16">
        <f t="shared" si="4"/>
        <v>0</v>
      </c>
      <c r="K22" s="53">
        <f t="shared" si="5"/>
        <v>1.8487394957983196</v>
      </c>
      <c r="L22" s="53">
        <f t="shared" si="6"/>
        <v>0</v>
      </c>
      <c r="O22" s="54">
        <v>1.2</v>
      </c>
      <c r="P22" s="54">
        <v>1</v>
      </c>
      <c r="Q22" s="54">
        <f>O22+P22</f>
        <v>2.2000000000000002</v>
      </c>
      <c r="R22" s="54">
        <f t="shared" si="8"/>
        <v>0</v>
      </c>
      <c r="S22" s="54">
        <f t="shared" si="9"/>
        <v>0</v>
      </c>
    </row>
    <row r="23" spans="2:20" x14ac:dyDescent="0.25">
      <c r="B23" s="18" t="s">
        <v>62</v>
      </c>
      <c r="C23" s="11" t="s">
        <v>25</v>
      </c>
      <c r="D23" s="15" t="s">
        <v>63</v>
      </c>
      <c r="E23" s="16">
        <v>1</v>
      </c>
      <c r="F23" s="16">
        <f t="shared" si="0"/>
        <v>151.26050420168067</v>
      </c>
      <c r="G23" s="16">
        <f t="shared" si="1"/>
        <v>33.613445378151262</v>
      </c>
      <c r="H23" s="53">
        <f t="shared" si="2"/>
        <v>11.092436974789916</v>
      </c>
      <c r="I23" s="53">
        <f t="shared" si="3"/>
        <v>24.033613445378151</v>
      </c>
      <c r="J23" s="16">
        <f t="shared" si="4"/>
        <v>220</v>
      </c>
      <c r="K23" s="53">
        <f t="shared" si="5"/>
        <v>184.87394957983193</v>
      </c>
      <c r="L23" s="53">
        <f t="shared" si="6"/>
        <v>184.87394957983193</v>
      </c>
      <c r="O23" s="54">
        <v>180</v>
      </c>
      <c r="P23" s="54">
        <v>40</v>
      </c>
      <c r="Q23" s="54">
        <f>O23+P23</f>
        <v>220</v>
      </c>
      <c r="R23" s="54">
        <f t="shared" si="8"/>
        <v>180</v>
      </c>
      <c r="S23" s="54">
        <f t="shared" si="9"/>
        <v>40</v>
      </c>
    </row>
    <row r="24" spans="2:20" ht="60" x14ac:dyDescent="0.25">
      <c r="B24" s="11" t="s">
        <v>64</v>
      </c>
      <c r="C24" s="11" t="s">
        <v>25</v>
      </c>
      <c r="D24" s="15" t="s">
        <v>65</v>
      </c>
      <c r="E24" s="16">
        <v>0</v>
      </c>
      <c r="F24" s="16">
        <f t="shared" si="0"/>
        <v>420.1680672268908</v>
      </c>
      <c r="G24" s="16">
        <f t="shared" si="1"/>
        <v>126.05042016806723</v>
      </c>
      <c r="H24" s="14">
        <f t="shared" si="2"/>
        <v>32.773109243697483</v>
      </c>
      <c r="I24" s="14">
        <f t="shared" si="3"/>
        <v>71.008403361344548</v>
      </c>
      <c r="J24" s="13">
        <f t="shared" si="4"/>
        <v>0</v>
      </c>
      <c r="K24" s="53">
        <f t="shared" si="5"/>
        <v>546.21848739495806</v>
      </c>
      <c r="L24" s="53">
        <f t="shared" si="6"/>
        <v>0</v>
      </c>
      <c r="O24" s="54">
        <v>500</v>
      </c>
      <c r="P24" s="54">
        <v>150</v>
      </c>
      <c r="Q24" s="54">
        <f>(O24+P24)</f>
        <v>650</v>
      </c>
      <c r="R24">
        <f t="shared" si="8"/>
        <v>0</v>
      </c>
      <c r="S24">
        <f t="shared" si="9"/>
        <v>0</v>
      </c>
    </row>
    <row r="25" spans="2:20" ht="34.5" customHeight="1" x14ac:dyDescent="0.25">
      <c r="B25" s="18" t="s">
        <v>66</v>
      </c>
      <c r="C25" s="11" t="s">
        <v>25</v>
      </c>
      <c r="D25" s="15" t="s">
        <v>67</v>
      </c>
      <c r="E25" s="16">
        <v>0</v>
      </c>
      <c r="F25" s="16">
        <f t="shared" si="0"/>
        <v>33.613445378151262</v>
      </c>
      <c r="G25" s="16">
        <f t="shared" si="1"/>
        <v>8.4033613445378155</v>
      </c>
      <c r="H25" s="14">
        <f t="shared" si="2"/>
        <v>2.5210084033613445</v>
      </c>
      <c r="I25" s="14">
        <f t="shared" si="3"/>
        <v>5.46218487394958</v>
      </c>
      <c r="J25" s="13">
        <f t="shared" si="4"/>
        <v>0</v>
      </c>
      <c r="K25" s="53">
        <f t="shared" si="5"/>
        <v>42.016806722689076</v>
      </c>
      <c r="L25" s="53">
        <f t="shared" si="6"/>
        <v>0</v>
      </c>
      <c r="O25" s="54">
        <v>40</v>
      </c>
      <c r="P25" s="54">
        <v>10</v>
      </c>
      <c r="Q25" s="54">
        <f>(O25+P25)</f>
        <v>50</v>
      </c>
      <c r="R25">
        <f t="shared" si="8"/>
        <v>0</v>
      </c>
      <c r="S25">
        <f t="shared" si="9"/>
        <v>0</v>
      </c>
    </row>
    <row r="26" spans="2:20" x14ac:dyDescent="0.25">
      <c r="D26" s="55"/>
      <c r="E26" s="1"/>
      <c r="F26" s="1"/>
      <c r="G26" s="1"/>
      <c r="H26" s="54"/>
      <c r="I26" s="54"/>
      <c r="J26" s="1"/>
      <c r="O26" s="54"/>
      <c r="P26" s="54"/>
      <c r="Q26" s="54"/>
    </row>
    <row r="27" spans="2:20" x14ac:dyDescent="0.25">
      <c r="E27" s="1"/>
      <c r="F27" s="1"/>
      <c r="H27" s="1"/>
      <c r="I27" s="1"/>
      <c r="J27" s="1">
        <f>SUM(J5:J25)</f>
        <v>18623.25</v>
      </c>
      <c r="K27" s="1">
        <f>SUM(K5:K25)</f>
        <v>19836.512605042022</v>
      </c>
      <c r="L27" s="1">
        <f>SUM(L5:L25)</f>
        <v>15649.789915966388</v>
      </c>
      <c r="R27" s="1">
        <f>SUM(R5:R25)</f>
        <v>15602.25</v>
      </c>
      <c r="S27" s="1">
        <f>SUM(S5:S25)</f>
        <v>3021</v>
      </c>
      <c r="T27" s="1">
        <f>R27+S27</f>
        <v>18623.25</v>
      </c>
    </row>
    <row r="28" spans="2:20" x14ac:dyDescent="0.25">
      <c r="E28" s="1"/>
      <c r="F28" s="1"/>
      <c r="H28" s="1"/>
      <c r="I28" s="1"/>
      <c r="J28" s="1"/>
      <c r="R28" s="1"/>
      <c r="S28" s="1"/>
      <c r="T28" s="1"/>
    </row>
    <row r="29" spans="2:20" x14ac:dyDescent="0.25">
      <c r="B29" s="98" t="s">
        <v>69</v>
      </c>
      <c r="C29" s="98"/>
      <c r="D29" s="98"/>
      <c r="E29" s="9"/>
      <c r="F29" s="9"/>
      <c r="G29" s="9"/>
      <c r="H29" s="102"/>
      <c r="I29" s="102"/>
      <c r="J29" s="102"/>
      <c r="K29" s="103"/>
      <c r="L29" s="103"/>
    </row>
    <row r="30" spans="2:20" ht="127.5" customHeight="1" x14ac:dyDescent="0.25">
      <c r="B30" s="11" t="s">
        <v>70</v>
      </c>
      <c r="C30" s="11" t="s">
        <v>25</v>
      </c>
      <c r="D30" s="15" t="s">
        <v>71</v>
      </c>
      <c r="E30" s="13">
        <v>1</v>
      </c>
      <c r="F30" s="16">
        <f t="shared" ref="F30:F46" si="10">+IF(27=0,0,O30/1.19)</f>
        <v>0</v>
      </c>
      <c r="G30" s="16">
        <f t="shared" ref="G30:G46" si="11">+IF(27=0,0,P30/1.19)</f>
        <v>197.47899159663865</v>
      </c>
      <c r="H30" s="53">
        <f t="shared" ref="H30:H46" si="12">(F30+G30)*0.06</f>
        <v>11.848739495798318</v>
      </c>
      <c r="I30" s="53">
        <f t="shared" ref="I30:I46" si="13">(G30+F30)*0.13</f>
        <v>25.672268907563026</v>
      </c>
      <c r="J30" s="13">
        <f t="shared" ref="J30:J46" si="14">(F30+G30+H30+I30)*E30</f>
        <v>235</v>
      </c>
      <c r="K30" s="53">
        <f t="shared" ref="K30:K46" si="15">Q30/1.19</f>
        <v>197.47899159663865</v>
      </c>
      <c r="L30" s="53">
        <f t="shared" ref="L30:L46" si="16">K30*E30</f>
        <v>197.47899159663865</v>
      </c>
      <c r="O30" s="54">
        <v>0</v>
      </c>
      <c r="P30" s="54">
        <v>235</v>
      </c>
      <c r="Q30" s="54">
        <f t="shared" ref="Q30:Q46" si="17">O30+P30</f>
        <v>235</v>
      </c>
      <c r="R30">
        <f t="shared" ref="R30:R46" si="18">O30*E30</f>
        <v>0</v>
      </c>
      <c r="S30">
        <f t="shared" ref="S30:S46" si="19">P30*E30</f>
        <v>235</v>
      </c>
    </row>
    <row r="31" spans="2:20" ht="118.5" customHeight="1" x14ac:dyDescent="0.25">
      <c r="B31" s="11" t="s">
        <v>72</v>
      </c>
      <c r="C31" s="11" t="s">
        <v>25</v>
      </c>
      <c r="D31" s="15" t="s">
        <v>73</v>
      </c>
      <c r="E31" s="16">
        <v>0</v>
      </c>
      <c r="F31" s="16">
        <f t="shared" si="10"/>
        <v>108.90756302521008</v>
      </c>
      <c r="G31" s="16">
        <f t="shared" si="11"/>
        <v>151.26050420168067</v>
      </c>
      <c r="H31" s="53">
        <f t="shared" si="12"/>
        <v>15.610084033613443</v>
      </c>
      <c r="I31" s="53">
        <f t="shared" si="13"/>
        <v>33.821848739495799</v>
      </c>
      <c r="J31" s="16">
        <f t="shared" si="14"/>
        <v>0</v>
      </c>
      <c r="K31" s="53">
        <f t="shared" si="15"/>
        <v>260.1680672268908</v>
      </c>
      <c r="L31" s="53">
        <f t="shared" si="16"/>
        <v>0</v>
      </c>
      <c r="O31" s="54">
        <v>129.6</v>
      </c>
      <c r="P31" s="54">
        <v>180</v>
      </c>
      <c r="Q31" s="54">
        <f t="shared" si="17"/>
        <v>309.60000000000002</v>
      </c>
      <c r="R31">
        <f t="shared" si="18"/>
        <v>0</v>
      </c>
      <c r="S31">
        <f t="shared" si="19"/>
        <v>0</v>
      </c>
    </row>
    <row r="32" spans="2:20" ht="118.5" customHeight="1" x14ac:dyDescent="0.25">
      <c r="B32" s="11" t="s">
        <v>74</v>
      </c>
      <c r="C32" s="11" t="s">
        <v>25</v>
      </c>
      <c r="D32" s="15" t="s">
        <v>75</v>
      </c>
      <c r="E32" s="16">
        <v>1</v>
      </c>
      <c r="F32" s="16">
        <f t="shared" si="10"/>
        <v>18.151260504201684</v>
      </c>
      <c r="G32" s="16">
        <f t="shared" si="11"/>
        <v>151.26050420168067</v>
      </c>
      <c r="H32" s="53">
        <f t="shared" si="12"/>
        <v>10.164705882352941</v>
      </c>
      <c r="I32" s="53">
        <f t="shared" si="13"/>
        <v>22.023529411764706</v>
      </c>
      <c r="J32" s="16">
        <f t="shared" si="14"/>
        <v>201.6</v>
      </c>
      <c r="K32" s="53">
        <f t="shared" si="15"/>
        <v>169.41176470588235</v>
      </c>
      <c r="L32" s="53">
        <f t="shared" si="16"/>
        <v>169.41176470588235</v>
      </c>
      <c r="O32" s="54">
        <v>21.6</v>
      </c>
      <c r="P32" s="54">
        <v>180</v>
      </c>
      <c r="Q32" s="54">
        <f t="shared" si="17"/>
        <v>201.6</v>
      </c>
      <c r="R32">
        <f t="shared" si="18"/>
        <v>21.6</v>
      </c>
      <c r="S32">
        <f t="shared" si="19"/>
        <v>180</v>
      </c>
    </row>
    <row r="33" spans="2:20" ht="111.75" customHeight="1" x14ac:dyDescent="0.25">
      <c r="B33" s="11" t="s">
        <v>76</v>
      </c>
      <c r="C33" s="11" t="s">
        <v>25</v>
      </c>
      <c r="D33" s="15" t="s">
        <v>77</v>
      </c>
      <c r="E33" s="16">
        <v>1</v>
      </c>
      <c r="F33" s="16">
        <f t="shared" si="10"/>
        <v>0</v>
      </c>
      <c r="G33" s="16">
        <f t="shared" si="11"/>
        <v>126.05042016806723</v>
      </c>
      <c r="H33" s="53">
        <f t="shared" si="12"/>
        <v>7.5630252100840334</v>
      </c>
      <c r="I33" s="53">
        <f t="shared" si="13"/>
        <v>16.386554621848742</v>
      </c>
      <c r="J33" s="16">
        <f t="shared" si="14"/>
        <v>150</v>
      </c>
      <c r="K33" s="53">
        <f t="shared" si="15"/>
        <v>126.05042016806723</v>
      </c>
      <c r="L33" s="53">
        <f t="shared" si="16"/>
        <v>126.05042016806723</v>
      </c>
      <c r="O33" s="54">
        <v>0</v>
      </c>
      <c r="P33" s="54">
        <v>150</v>
      </c>
      <c r="Q33" s="54">
        <f t="shared" si="17"/>
        <v>150</v>
      </c>
      <c r="R33">
        <f t="shared" si="18"/>
        <v>0</v>
      </c>
      <c r="S33">
        <f t="shared" si="19"/>
        <v>150</v>
      </c>
    </row>
    <row r="34" spans="2:20" ht="30" x14ac:dyDescent="0.25">
      <c r="B34" s="11" t="s">
        <v>78</v>
      </c>
      <c r="C34" s="11" t="s">
        <v>25</v>
      </c>
      <c r="D34" s="15" t="s">
        <v>79</v>
      </c>
      <c r="E34" s="16">
        <v>1</v>
      </c>
      <c r="F34" s="16">
        <f t="shared" si="10"/>
        <v>75.630252100840337</v>
      </c>
      <c r="G34" s="16">
        <f t="shared" si="11"/>
        <v>0</v>
      </c>
      <c r="H34" s="53">
        <f t="shared" si="12"/>
        <v>4.53781512605042</v>
      </c>
      <c r="I34" s="53">
        <f t="shared" si="13"/>
        <v>9.8319327731092443</v>
      </c>
      <c r="J34" s="16">
        <f t="shared" si="14"/>
        <v>90</v>
      </c>
      <c r="K34" s="53">
        <f t="shared" si="15"/>
        <v>75.630252100840337</v>
      </c>
      <c r="L34" s="53">
        <f t="shared" si="16"/>
        <v>75.630252100840337</v>
      </c>
      <c r="O34" s="54">
        <v>90</v>
      </c>
      <c r="P34" s="54">
        <v>0</v>
      </c>
      <c r="Q34" s="54">
        <f t="shared" si="17"/>
        <v>90</v>
      </c>
      <c r="R34">
        <f t="shared" si="18"/>
        <v>90</v>
      </c>
      <c r="S34">
        <f t="shared" si="19"/>
        <v>0</v>
      </c>
    </row>
    <row r="35" spans="2:20" ht="30" x14ac:dyDescent="0.25">
      <c r="B35" s="11" t="s">
        <v>80</v>
      </c>
      <c r="C35" s="11"/>
      <c r="D35" s="15" t="s">
        <v>81</v>
      </c>
      <c r="E35" s="16">
        <v>1</v>
      </c>
      <c r="F35" s="16">
        <f t="shared" si="10"/>
        <v>100.84033613445379</v>
      </c>
      <c r="G35" s="16">
        <f t="shared" si="11"/>
        <v>0</v>
      </c>
      <c r="H35" s="53">
        <f t="shared" si="12"/>
        <v>6.0504201680672276</v>
      </c>
      <c r="I35" s="53">
        <f t="shared" si="13"/>
        <v>13.109243697478993</v>
      </c>
      <c r="J35" s="16">
        <f t="shared" si="14"/>
        <v>120.00000000000001</v>
      </c>
      <c r="K35" s="53">
        <f t="shared" si="15"/>
        <v>100.84033613445379</v>
      </c>
      <c r="L35" s="53">
        <f t="shared" si="16"/>
        <v>100.84033613445379</v>
      </c>
      <c r="O35" s="54">
        <v>120</v>
      </c>
      <c r="P35" s="54">
        <v>0</v>
      </c>
      <c r="Q35" s="54">
        <f t="shared" si="17"/>
        <v>120</v>
      </c>
      <c r="R35">
        <f t="shared" si="18"/>
        <v>120</v>
      </c>
      <c r="S35">
        <f t="shared" si="19"/>
        <v>0</v>
      </c>
    </row>
    <row r="36" spans="2:20" ht="105" customHeight="1" x14ac:dyDescent="0.25">
      <c r="B36" s="11" t="s">
        <v>82</v>
      </c>
      <c r="C36" s="11" t="s">
        <v>25</v>
      </c>
      <c r="D36" s="15" t="s">
        <v>83</v>
      </c>
      <c r="E36" s="16">
        <v>1</v>
      </c>
      <c r="F36" s="16">
        <f t="shared" si="10"/>
        <v>0</v>
      </c>
      <c r="G36" s="16">
        <f t="shared" si="11"/>
        <v>92.436974789915965</v>
      </c>
      <c r="H36" s="53">
        <f t="shared" si="12"/>
        <v>5.5462184873949578</v>
      </c>
      <c r="I36" s="53">
        <f t="shared" si="13"/>
        <v>12.016806722689076</v>
      </c>
      <c r="J36" s="16">
        <f t="shared" si="14"/>
        <v>110</v>
      </c>
      <c r="K36" s="53">
        <f t="shared" si="15"/>
        <v>92.436974789915965</v>
      </c>
      <c r="L36" s="53">
        <f t="shared" si="16"/>
        <v>92.436974789915965</v>
      </c>
      <c r="O36" s="54">
        <v>0</v>
      </c>
      <c r="P36" s="54">
        <v>110</v>
      </c>
      <c r="Q36" s="54">
        <f t="shared" si="17"/>
        <v>110</v>
      </c>
      <c r="R36">
        <f t="shared" si="18"/>
        <v>0</v>
      </c>
      <c r="S36">
        <f t="shared" si="19"/>
        <v>110</v>
      </c>
    </row>
    <row r="37" spans="2:20" ht="30" x14ac:dyDescent="0.25">
      <c r="B37" s="11" t="s">
        <v>84</v>
      </c>
      <c r="C37" s="11" t="s">
        <v>25</v>
      </c>
      <c r="D37" s="15" t="s">
        <v>85</v>
      </c>
      <c r="E37" s="16">
        <v>1</v>
      </c>
      <c r="F37" s="16">
        <f t="shared" si="10"/>
        <v>33.613445378151262</v>
      </c>
      <c r="G37" s="16">
        <f t="shared" si="11"/>
        <v>0</v>
      </c>
      <c r="H37" s="53">
        <f t="shared" si="12"/>
        <v>2.0168067226890756</v>
      </c>
      <c r="I37" s="53">
        <f t="shared" si="13"/>
        <v>4.3697478991596643</v>
      </c>
      <c r="J37" s="16">
        <f t="shared" si="14"/>
        <v>40</v>
      </c>
      <c r="K37" s="53">
        <f t="shared" si="15"/>
        <v>33.613445378151262</v>
      </c>
      <c r="L37" s="53">
        <f t="shared" si="16"/>
        <v>33.613445378151262</v>
      </c>
      <c r="O37" s="54">
        <v>40</v>
      </c>
      <c r="P37" s="54">
        <v>0</v>
      </c>
      <c r="Q37" s="54">
        <f t="shared" si="17"/>
        <v>40</v>
      </c>
      <c r="R37">
        <f t="shared" si="18"/>
        <v>40</v>
      </c>
      <c r="S37">
        <f t="shared" si="19"/>
        <v>0</v>
      </c>
    </row>
    <row r="38" spans="2:20" ht="30" x14ac:dyDescent="0.25">
      <c r="B38" s="11" t="s">
        <v>86</v>
      </c>
      <c r="C38" s="11"/>
      <c r="D38" s="15" t="s">
        <v>87</v>
      </c>
      <c r="E38" s="16">
        <v>1</v>
      </c>
      <c r="F38" s="16">
        <f t="shared" si="10"/>
        <v>67.226890756302524</v>
      </c>
      <c r="G38" s="16">
        <f t="shared" si="11"/>
        <v>0</v>
      </c>
      <c r="H38" s="53">
        <f t="shared" si="12"/>
        <v>4.0336134453781511</v>
      </c>
      <c r="I38" s="53">
        <f t="shared" si="13"/>
        <v>8.7394957983193287</v>
      </c>
      <c r="J38" s="16">
        <f t="shared" si="14"/>
        <v>80</v>
      </c>
      <c r="K38" s="53">
        <f t="shared" si="15"/>
        <v>67.226890756302524</v>
      </c>
      <c r="L38" s="53">
        <f t="shared" si="16"/>
        <v>67.226890756302524</v>
      </c>
      <c r="O38" s="54">
        <v>80</v>
      </c>
      <c r="P38" s="54">
        <v>0</v>
      </c>
      <c r="Q38" s="54">
        <f t="shared" si="17"/>
        <v>80</v>
      </c>
      <c r="R38">
        <f t="shared" si="18"/>
        <v>80</v>
      </c>
      <c r="S38">
        <f t="shared" si="19"/>
        <v>0</v>
      </c>
    </row>
    <row r="39" spans="2:20" ht="125.25" customHeight="1" x14ac:dyDescent="0.25">
      <c r="B39" s="11" t="s">
        <v>88</v>
      </c>
      <c r="C39" s="11" t="s">
        <v>25</v>
      </c>
      <c r="D39" s="15" t="s">
        <v>89</v>
      </c>
      <c r="E39" s="16">
        <v>0</v>
      </c>
      <c r="F39" s="16">
        <f t="shared" si="10"/>
        <v>0</v>
      </c>
      <c r="G39" s="16">
        <f t="shared" si="11"/>
        <v>168.0672268907563</v>
      </c>
      <c r="H39" s="53">
        <f t="shared" si="12"/>
        <v>10.084033613445378</v>
      </c>
      <c r="I39" s="53">
        <f t="shared" si="13"/>
        <v>21.84873949579832</v>
      </c>
      <c r="J39" s="16">
        <f t="shared" si="14"/>
        <v>0</v>
      </c>
      <c r="K39" s="53">
        <f t="shared" si="15"/>
        <v>168.0672268907563</v>
      </c>
      <c r="L39" s="53">
        <f t="shared" si="16"/>
        <v>0</v>
      </c>
      <c r="O39" s="54">
        <v>0</v>
      </c>
      <c r="P39" s="54">
        <v>200</v>
      </c>
      <c r="Q39" s="54">
        <f t="shared" si="17"/>
        <v>200</v>
      </c>
      <c r="R39">
        <f t="shared" si="18"/>
        <v>0</v>
      </c>
      <c r="S39">
        <f t="shared" si="19"/>
        <v>0</v>
      </c>
    </row>
    <row r="40" spans="2:20" ht="30" x14ac:dyDescent="0.25">
      <c r="B40" s="11" t="s">
        <v>90</v>
      </c>
      <c r="C40" s="11" t="s">
        <v>25</v>
      </c>
      <c r="D40" s="15" t="s">
        <v>91</v>
      </c>
      <c r="E40" s="16">
        <v>0</v>
      </c>
      <c r="F40" s="16">
        <f t="shared" si="10"/>
        <v>84.033613445378151</v>
      </c>
      <c r="G40" s="16">
        <f t="shared" si="11"/>
        <v>0</v>
      </c>
      <c r="H40" s="53">
        <f t="shared" si="12"/>
        <v>5.0420168067226889</v>
      </c>
      <c r="I40" s="53">
        <f t="shared" si="13"/>
        <v>10.92436974789916</v>
      </c>
      <c r="J40" s="16">
        <f t="shared" si="14"/>
        <v>0</v>
      </c>
      <c r="K40" s="53">
        <f t="shared" si="15"/>
        <v>84.033613445378151</v>
      </c>
      <c r="L40" s="53">
        <f t="shared" si="16"/>
        <v>0</v>
      </c>
      <c r="O40" s="54">
        <v>100</v>
      </c>
      <c r="P40" s="54">
        <v>0</v>
      </c>
      <c r="Q40" s="54">
        <f t="shared" si="17"/>
        <v>100</v>
      </c>
      <c r="R40">
        <f t="shared" si="18"/>
        <v>0</v>
      </c>
      <c r="S40">
        <f t="shared" si="19"/>
        <v>0</v>
      </c>
    </row>
    <row r="41" spans="2:20" ht="30" x14ac:dyDescent="0.25">
      <c r="B41" s="11" t="s">
        <v>92</v>
      </c>
      <c r="C41" s="11"/>
      <c r="D41" s="15" t="s">
        <v>93</v>
      </c>
      <c r="E41" s="16">
        <v>0</v>
      </c>
      <c r="F41" s="16">
        <f t="shared" si="10"/>
        <v>126.05042016806723</v>
      </c>
      <c r="G41" s="16">
        <f t="shared" si="11"/>
        <v>0</v>
      </c>
      <c r="H41" s="53">
        <f t="shared" si="12"/>
        <v>7.5630252100840334</v>
      </c>
      <c r="I41" s="53">
        <f t="shared" si="13"/>
        <v>16.386554621848742</v>
      </c>
      <c r="J41" s="16">
        <f t="shared" si="14"/>
        <v>0</v>
      </c>
      <c r="K41" s="53">
        <f t="shared" si="15"/>
        <v>126.05042016806723</v>
      </c>
      <c r="L41" s="53">
        <f t="shared" si="16"/>
        <v>0</v>
      </c>
      <c r="O41" s="54">
        <v>150</v>
      </c>
      <c r="P41" s="54">
        <v>0</v>
      </c>
      <c r="Q41" s="54">
        <f t="shared" si="17"/>
        <v>150</v>
      </c>
      <c r="R41">
        <f t="shared" si="18"/>
        <v>0</v>
      </c>
      <c r="S41">
        <f t="shared" si="19"/>
        <v>0</v>
      </c>
    </row>
    <row r="42" spans="2:20" ht="45" x14ac:dyDescent="0.25">
      <c r="B42" s="11" t="s">
        <v>94</v>
      </c>
      <c r="C42" s="11" t="s">
        <v>25</v>
      </c>
      <c r="D42" s="15" t="s">
        <v>95</v>
      </c>
      <c r="E42" s="16">
        <v>1</v>
      </c>
      <c r="F42" s="16">
        <f t="shared" si="10"/>
        <v>126.05042016806723</v>
      </c>
      <c r="G42" s="16">
        <f t="shared" si="11"/>
        <v>16.806722689075631</v>
      </c>
      <c r="H42" s="53">
        <f t="shared" si="12"/>
        <v>8.5714285714285712</v>
      </c>
      <c r="I42" s="53">
        <f t="shared" si="13"/>
        <v>18.571428571428573</v>
      </c>
      <c r="J42" s="16">
        <f t="shared" si="14"/>
        <v>170.00000000000003</v>
      </c>
      <c r="K42" s="53">
        <f t="shared" si="15"/>
        <v>142.85714285714286</v>
      </c>
      <c r="L42" s="53">
        <f t="shared" si="16"/>
        <v>142.85714285714286</v>
      </c>
      <c r="O42" s="54">
        <v>150</v>
      </c>
      <c r="P42" s="54">
        <v>20</v>
      </c>
      <c r="Q42" s="54">
        <f t="shared" si="17"/>
        <v>170</v>
      </c>
      <c r="R42">
        <f t="shared" si="18"/>
        <v>150</v>
      </c>
      <c r="S42">
        <f t="shared" si="19"/>
        <v>20</v>
      </c>
    </row>
    <row r="43" spans="2:20" ht="150" customHeight="1" x14ac:dyDescent="0.25">
      <c r="B43" s="11" t="s">
        <v>96</v>
      </c>
      <c r="C43" s="11" t="s">
        <v>60</v>
      </c>
      <c r="D43" s="15" t="s">
        <v>97</v>
      </c>
      <c r="E43" s="16">
        <v>50</v>
      </c>
      <c r="F43" s="16">
        <f t="shared" si="10"/>
        <v>0</v>
      </c>
      <c r="G43" s="16">
        <f t="shared" si="11"/>
        <v>42.016806722689076</v>
      </c>
      <c r="H43" s="53">
        <f t="shared" si="12"/>
        <v>2.5210084033613445</v>
      </c>
      <c r="I43" s="53">
        <f t="shared" si="13"/>
        <v>5.46218487394958</v>
      </c>
      <c r="J43" s="16">
        <f t="shared" si="14"/>
        <v>2500</v>
      </c>
      <c r="K43" s="53">
        <f t="shared" si="15"/>
        <v>42.016806722689076</v>
      </c>
      <c r="L43" s="53">
        <f t="shared" si="16"/>
        <v>2100.840336134454</v>
      </c>
      <c r="O43" s="54">
        <v>0</v>
      </c>
      <c r="P43" s="54">
        <v>50</v>
      </c>
      <c r="Q43" s="54">
        <f t="shared" si="17"/>
        <v>50</v>
      </c>
      <c r="R43">
        <f t="shared" si="18"/>
        <v>0</v>
      </c>
      <c r="S43">
        <f t="shared" si="19"/>
        <v>2500</v>
      </c>
    </row>
    <row r="44" spans="2:20" ht="45" x14ac:dyDescent="0.25">
      <c r="B44" s="11" t="s">
        <v>98</v>
      </c>
      <c r="C44" s="11" t="s">
        <v>25</v>
      </c>
      <c r="D44" s="15" t="s">
        <v>99</v>
      </c>
      <c r="E44" s="16">
        <v>1</v>
      </c>
      <c r="F44" s="16">
        <f t="shared" si="10"/>
        <v>29.411764705882355</v>
      </c>
      <c r="G44" s="16">
        <f t="shared" si="11"/>
        <v>42.016806722689076</v>
      </c>
      <c r="H44" s="53">
        <f t="shared" si="12"/>
        <v>4.2857142857142856</v>
      </c>
      <c r="I44" s="53">
        <f t="shared" si="13"/>
        <v>9.2857142857142865</v>
      </c>
      <c r="J44" s="16">
        <f t="shared" si="14"/>
        <v>85.000000000000014</v>
      </c>
      <c r="K44" s="53">
        <f t="shared" si="15"/>
        <v>71.428571428571431</v>
      </c>
      <c r="L44" s="53">
        <f t="shared" si="16"/>
        <v>71.428571428571431</v>
      </c>
      <c r="O44" s="54">
        <v>35</v>
      </c>
      <c r="P44" s="54">
        <v>50</v>
      </c>
      <c r="Q44" s="54">
        <f t="shared" si="17"/>
        <v>85</v>
      </c>
      <c r="R44">
        <f t="shared" si="18"/>
        <v>35</v>
      </c>
      <c r="S44">
        <f t="shared" si="19"/>
        <v>50</v>
      </c>
    </row>
    <row r="45" spans="2:20" ht="51" customHeight="1" x14ac:dyDescent="0.25">
      <c r="B45" s="11" t="s">
        <v>100</v>
      </c>
      <c r="C45" s="11"/>
      <c r="D45" s="15" t="s">
        <v>101</v>
      </c>
      <c r="E45" s="16">
        <v>3</v>
      </c>
      <c r="F45" s="16">
        <f t="shared" si="10"/>
        <v>0.92436974789915982</v>
      </c>
      <c r="G45" s="16">
        <f t="shared" si="11"/>
        <v>0</v>
      </c>
      <c r="H45" s="53">
        <f t="shared" si="12"/>
        <v>5.5462184873949584E-2</v>
      </c>
      <c r="I45" s="53">
        <f t="shared" si="13"/>
        <v>0.12016806722689079</v>
      </c>
      <c r="J45" s="16">
        <f t="shared" si="14"/>
        <v>3.3000000000000007</v>
      </c>
      <c r="K45" s="53">
        <f t="shared" si="15"/>
        <v>0.92436974789915982</v>
      </c>
      <c r="L45" s="53">
        <f t="shared" si="16"/>
        <v>2.7731092436974794</v>
      </c>
      <c r="O45" s="54">
        <v>1.1000000000000001</v>
      </c>
      <c r="P45" s="54">
        <v>0</v>
      </c>
      <c r="Q45" s="54">
        <f t="shared" si="17"/>
        <v>1.1000000000000001</v>
      </c>
      <c r="R45">
        <f t="shared" si="18"/>
        <v>3.3000000000000003</v>
      </c>
      <c r="S45">
        <f t="shared" si="19"/>
        <v>0</v>
      </c>
    </row>
    <row r="46" spans="2:20" ht="113.25" customHeight="1" x14ac:dyDescent="0.25">
      <c r="B46" s="11" t="s">
        <v>102</v>
      </c>
      <c r="C46" s="11"/>
      <c r="D46" s="15" t="s">
        <v>103</v>
      </c>
      <c r="E46" s="16">
        <v>1</v>
      </c>
      <c r="F46" s="16">
        <f t="shared" si="10"/>
        <v>184.87394957983193</v>
      </c>
      <c r="G46" s="16">
        <f t="shared" si="11"/>
        <v>16.806722689075631</v>
      </c>
      <c r="H46" s="53">
        <f t="shared" si="12"/>
        <v>12.100840336134453</v>
      </c>
      <c r="I46" s="53">
        <f t="shared" si="13"/>
        <v>26.218487394957982</v>
      </c>
      <c r="J46" s="16">
        <f t="shared" si="14"/>
        <v>239.99999999999997</v>
      </c>
      <c r="K46" s="53">
        <f t="shared" si="15"/>
        <v>201.68067226890759</v>
      </c>
      <c r="L46" s="53">
        <f t="shared" si="16"/>
        <v>201.68067226890759</v>
      </c>
      <c r="O46" s="54">
        <v>220</v>
      </c>
      <c r="P46" s="54">
        <v>20</v>
      </c>
      <c r="Q46" s="54">
        <f t="shared" si="17"/>
        <v>240</v>
      </c>
      <c r="R46">
        <f t="shared" si="18"/>
        <v>220</v>
      </c>
      <c r="S46">
        <f t="shared" si="19"/>
        <v>20</v>
      </c>
    </row>
    <row r="47" spans="2:20" x14ac:dyDescent="0.25">
      <c r="D47" s="55"/>
      <c r="E47" s="1"/>
      <c r="F47" s="1"/>
      <c r="G47" s="1"/>
      <c r="H47" s="54"/>
      <c r="I47" s="54"/>
      <c r="J47" s="1"/>
      <c r="K47" s="54"/>
      <c r="L47" s="54"/>
      <c r="O47" s="54"/>
      <c r="P47" s="54"/>
      <c r="Q47" s="54"/>
    </row>
    <row r="48" spans="2:20" x14ac:dyDescent="0.25">
      <c r="E48" s="1"/>
      <c r="F48" s="1"/>
      <c r="H48" s="1"/>
      <c r="I48" s="1"/>
      <c r="J48" s="1">
        <f>SUM(J30:J46)</f>
        <v>4024.9</v>
      </c>
      <c r="K48" s="1">
        <f>SUM(K30:K46)</f>
        <v>1959.9159663865548</v>
      </c>
      <c r="L48" s="1">
        <f>SUM(L30:L46)</f>
        <v>3382.2689075630256</v>
      </c>
      <c r="R48" s="1">
        <f>SUM(R30:R46)</f>
        <v>759.9</v>
      </c>
      <c r="S48" s="1">
        <f>SUM(S30:S46)</f>
        <v>3265</v>
      </c>
      <c r="T48" s="1">
        <f>R48+S48</f>
        <v>4024.9</v>
      </c>
    </row>
    <row r="49" spans="2:20" x14ac:dyDescent="0.25">
      <c r="E49" s="1"/>
      <c r="F49" s="1"/>
      <c r="G49" s="1"/>
    </row>
    <row r="50" spans="2:20" x14ac:dyDescent="0.25">
      <c r="B50" s="98" t="s">
        <v>104</v>
      </c>
      <c r="C50" s="98"/>
      <c r="D50" s="98"/>
      <c r="E50" s="9"/>
      <c r="F50" s="9"/>
      <c r="G50" s="9"/>
      <c r="H50" s="102"/>
      <c r="I50" s="102"/>
      <c r="J50" s="102"/>
      <c r="K50" s="103"/>
      <c r="L50" s="103"/>
    </row>
    <row r="51" spans="2:20" ht="92.25" customHeight="1" x14ac:dyDescent="0.25">
      <c r="B51" s="11" t="s">
        <v>105</v>
      </c>
      <c r="C51" s="11" t="s">
        <v>25</v>
      </c>
      <c r="D51" s="15" t="s">
        <v>106</v>
      </c>
      <c r="E51" s="13">
        <v>1</v>
      </c>
      <c r="F51" s="13">
        <f>K51-G51</f>
        <v>203.69747899159665</v>
      </c>
      <c r="G51" s="13">
        <f>P51</f>
        <v>40</v>
      </c>
      <c r="H51" s="53">
        <f>(F51+G51)*0.06</f>
        <v>14.621848739495798</v>
      </c>
      <c r="I51" s="53">
        <f>(G51+F51)*0.13</f>
        <v>31.680672268907568</v>
      </c>
      <c r="J51" s="16">
        <f>(F51+G51+H51+I51)*E51</f>
        <v>290.00000000000006</v>
      </c>
      <c r="K51" s="53">
        <f>Q51/1.19</f>
        <v>243.69747899159665</v>
      </c>
      <c r="L51" s="53">
        <f>K51*E51</f>
        <v>243.69747899159665</v>
      </c>
      <c r="O51" s="54">
        <v>250</v>
      </c>
      <c r="P51" s="54">
        <v>40</v>
      </c>
      <c r="Q51" s="54">
        <f>O51+P51</f>
        <v>290</v>
      </c>
      <c r="R51">
        <f>O51*E51</f>
        <v>250</v>
      </c>
      <c r="S51">
        <f>P51*E51</f>
        <v>40</v>
      </c>
    </row>
    <row r="52" spans="2:20" x14ac:dyDescent="0.25">
      <c r="D52" s="55"/>
      <c r="E52" s="1"/>
      <c r="F52" s="1"/>
      <c r="G52" s="1"/>
      <c r="H52" s="1"/>
      <c r="I52" s="1"/>
      <c r="J52" s="1"/>
      <c r="O52" s="54"/>
      <c r="P52" s="54"/>
      <c r="Q52" s="54"/>
    </row>
    <row r="53" spans="2:20" x14ac:dyDescent="0.25">
      <c r="E53" s="1"/>
      <c r="F53" s="1"/>
      <c r="J53" s="1">
        <f>SUM(J51)</f>
        <v>290.00000000000006</v>
      </c>
      <c r="K53" s="1">
        <f>SUM(K51)</f>
        <v>243.69747899159665</v>
      </c>
      <c r="L53" s="1">
        <f>SUM(L51)</f>
        <v>243.69747899159665</v>
      </c>
      <c r="R53" s="1">
        <f>SUM(R51)</f>
        <v>250</v>
      </c>
      <c r="S53" s="1">
        <f>SUM(S51)</f>
        <v>40</v>
      </c>
      <c r="T53" s="1">
        <f>R53+S53</f>
        <v>290</v>
      </c>
    </row>
    <row r="54" spans="2:20" x14ac:dyDescent="0.25">
      <c r="E54" s="1"/>
      <c r="F54" s="1"/>
      <c r="G54" s="1"/>
    </row>
    <row r="55" spans="2:20" ht="37.5" x14ac:dyDescent="0.3">
      <c r="D55" s="24" t="s">
        <v>229</v>
      </c>
      <c r="E55" s="25"/>
      <c r="F55" s="26"/>
      <c r="G55" s="27">
        <f>J27+J48+J53</f>
        <v>22938.15</v>
      </c>
    </row>
    <row r="57" spans="2:20" ht="21" x14ac:dyDescent="0.35">
      <c r="D57" s="31" t="s">
        <v>108</v>
      </c>
      <c r="E57" s="32"/>
      <c r="F57" s="32"/>
      <c r="G57" s="33">
        <f>R27+R48+R53</f>
        <v>16612.150000000001</v>
      </c>
    </row>
    <row r="58" spans="2:20" ht="21" x14ac:dyDescent="0.35">
      <c r="D58" s="31" t="s">
        <v>109</v>
      </c>
      <c r="E58" s="32"/>
      <c r="F58" s="32"/>
      <c r="G58" s="33">
        <f>S27+S48+S53</f>
        <v>6326</v>
      </c>
    </row>
  </sheetData>
  <mergeCells count="7">
    <mergeCell ref="B4:D4"/>
    <mergeCell ref="B29:D29"/>
    <mergeCell ref="H29:J29"/>
    <mergeCell ref="K29:L29"/>
    <mergeCell ref="B50:D50"/>
    <mergeCell ref="H50:J50"/>
    <mergeCell ref="K50:L5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8"/>
  <sheetViews>
    <sheetView topLeftCell="A10" zoomScale="65" zoomScaleNormal="65" workbookViewId="0">
      <selection activeCell="P17" sqref="P17"/>
    </sheetView>
  </sheetViews>
  <sheetFormatPr baseColWidth="10" defaultColWidth="10.5703125" defaultRowHeight="15" x14ac:dyDescent="0.25"/>
  <cols>
    <col min="1" max="1" width="14.42578125" customWidth="1"/>
    <col min="4" max="4" width="57.28515625" customWidth="1"/>
    <col min="5" max="5" width="12.28515625" customWidth="1"/>
    <col min="6" max="6" width="13.85546875" customWidth="1"/>
    <col min="7" max="7" width="14.28515625" customWidth="1"/>
    <col min="8" max="8" width="15.5703125" customWidth="1"/>
    <col min="9" max="9" width="13.7109375" customWidth="1"/>
    <col min="10" max="10" width="15.7109375" customWidth="1"/>
    <col min="15" max="15" width="14.7109375" customWidth="1"/>
    <col min="16" max="16" width="15" customWidth="1"/>
    <col min="18" max="18" width="18.85546875" customWidth="1"/>
    <col min="19" max="19" width="19.85546875" customWidth="1"/>
    <col min="21" max="21" width="16.85546875" customWidth="1"/>
    <col min="22" max="22" width="17.28515625" customWidth="1"/>
  </cols>
  <sheetData>
    <row r="1" spans="2:19" x14ac:dyDescent="0.25">
      <c r="B1" t="s">
        <v>235</v>
      </c>
    </row>
    <row r="2" spans="2:19" ht="45" x14ac:dyDescent="0.25">
      <c r="B2" s="2" t="s">
        <v>0</v>
      </c>
      <c r="C2" s="3" t="s">
        <v>1</v>
      </c>
      <c r="D2" s="2" t="s">
        <v>2</v>
      </c>
      <c r="E2" s="2" t="s">
        <v>3</v>
      </c>
      <c r="F2" s="4" t="s">
        <v>4</v>
      </c>
      <c r="G2" s="5" t="s">
        <v>5</v>
      </c>
      <c r="H2" s="50" t="s">
        <v>215</v>
      </c>
      <c r="I2" s="50" t="s">
        <v>216</v>
      </c>
      <c r="J2" s="2" t="s">
        <v>217</v>
      </c>
      <c r="K2" s="4" t="s">
        <v>6</v>
      </c>
      <c r="L2" s="5" t="s">
        <v>7</v>
      </c>
    </row>
    <row r="4" spans="2:19" ht="18" customHeight="1" x14ac:dyDescent="0.25">
      <c r="B4" s="98" t="s">
        <v>113</v>
      </c>
      <c r="C4" s="98"/>
      <c r="D4" s="98"/>
      <c r="E4" s="9"/>
      <c r="F4" s="9"/>
      <c r="G4" s="9"/>
      <c r="H4" s="9"/>
      <c r="I4" s="9"/>
      <c r="J4" s="51"/>
      <c r="K4" s="9"/>
      <c r="L4" s="51"/>
      <c r="O4" t="s">
        <v>4</v>
      </c>
      <c r="P4" t="s">
        <v>5</v>
      </c>
      <c r="Q4" t="s">
        <v>7</v>
      </c>
      <c r="R4" t="s">
        <v>218</v>
      </c>
      <c r="S4" t="s">
        <v>219</v>
      </c>
    </row>
    <row r="5" spans="2:19" ht="90" x14ac:dyDescent="0.25">
      <c r="B5" s="11" t="s">
        <v>24</v>
      </c>
      <c r="C5" s="11" t="s">
        <v>25</v>
      </c>
      <c r="D5" s="12" t="s">
        <v>26</v>
      </c>
      <c r="E5" s="16">
        <v>1</v>
      </c>
      <c r="F5" s="16">
        <f t="shared" ref="F5:F25" si="0">+IF(27=0,0,O5/1.19)</f>
        <v>8364.7058823529424</v>
      </c>
      <c r="G5" s="16">
        <f t="shared" ref="G5:G25" si="1">+IF(27=0,0,P5/1.19)</f>
        <v>100.84033613445379</v>
      </c>
      <c r="H5" s="14">
        <f t="shared" ref="H5:H25" si="2">(F5+G5)*0.06</f>
        <v>507.93277310924373</v>
      </c>
      <c r="I5" s="14">
        <f t="shared" ref="I5:I25" si="3">(G5+F5)*0.13</f>
        <v>1100.5210084033615</v>
      </c>
      <c r="J5" s="13">
        <f t="shared" ref="J5:J25" si="4">(F5+G5+H5+I5)*E5</f>
        <v>10074</v>
      </c>
      <c r="K5" s="14">
        <f t="shared" ref="K5:K25" si="5">Q5/1.19</f>
        <v>8465.5462184873959</v>
      </c>
      <c r="L5" s="53">
        <f t="shared" ref="L5:L25" si="6">K5*E5</f>
        <v>8465.5462184873959</v>
      </c>
      <c r="O5" s="54">
        <v>9954</v>
      </c>
      <c r="P5" s="54">
        <v>120</v>
      </c>
      <c r="Q5" s="54">
        <f t="shared" ref="Q5:Q18" si="7">(O5+P5)</f>
        <v>10074</v>
      </c>
      <c r="R5">
        <f t="shared" ref="R5:R25" si="8">O5*E5</f>
        <v>9954</v>
      </c>
      <c r="S5">
        <f t="shared" ref="S5:S25" si="9">P5*E5</f>
        <v>120</v>
      </c>
    </row>
    <row r="6" spans="2:19" ht="115.5" customHeight="1" x14ac:dyDescent="0.25">
      <c r="B6" s="11" t="s">
        <v>27</v>
      </c>
      <c r="C6" s="11" t="s">
        <v>25</v>
      </c>
      <c r="D6" s="15" t="s">
        <v>28</v>
      </c>
      <c r="E6" s="16">
        <v>0</v>
      </c>
      <c r="F6" s="16">
        <f t="shared" si="0"/>
        <v>701.68067226890764</v>
      </c>
      <c r="G6" s="16">
        <f t="shared" si="1"/>
        <v>126.05042016806723</v>
      </c>
      <c r="H6" s="53">
        <f t="shared" si="2"/>
        <v>49.663865546218496</v>
      </c>
      <c r="I6" s="53">
        <f t="shared" si="3"/>
        <v>107.60504201680673</v>
      </c>
      <c r="J6" s="16">
        <f t="shared" si="4"/>
        <v>0</v>
      </c>
      <c r="K6" s="53">
        <f t="shared" si="5"/>
        <v>827.73109243697479</v>
      </c>
      <c r="L6" s="53">
        <f t="shared" si="6"/>
        <v>0</v>
      </c>
      <c r="O6" s="54">
        <v>835</v>
      </c>
      <c r="P6" s="54">
        <v>150</v>
      </c>
      <c r="Q6" s="54">
        <f t="shared" si="7"/>
        <v>985</v>
      </c>
      <c r="R6">
        <f t="shared" si="8"/>
        <v>0</v>
      </c>
      <c r="S6">
        <f t="shared" si="9"/>
        <v>0</v>
      </c>
    </row>
    <row r="7" spans="2:19" ht="60" x14ac:dyDescent="0.25">
      <c r="B7" s="11" t="s">
        <v>29</v>
      </c>
      <c r="C7" s="11" t="s">
        <v>25</v>
      </c>
      <c r="D7" s="17" t="s">
        <v>30</v>
      </c>
      <c r="E7" s="16">
        <v>0</v>
      </c>
      <c r="F7" s="16">
        <f t="shared" si="0"/>
        <v>924.36974789915973</v>
      </c>
      <c r="G7" s="16">
        <f t="shared" si="1"/>
        <v>100.84033613445379</v>
      </c>
      <c r="H7" s="53">
        <f t="shared" si="2"/>
        <v>61.512605042016816</v>
      </c>
      <c r="I7" s="53">
        <f t="shared" si="3"/>
        <v>133.27731092436977</v>
      </c>
      <c r="J7" s="16">
        <f t="shared" si="4"/>
        <v>0</v>
      </c>
      <c r="K7" s="53">
        <f t="shared" si="5"/>
        <v>1025.2100840336134</v>
      </c>
      <c r="L7" s="53">
        <f t="shared" si="6"/>
        <v>0</v>
      </c>
      <c r="O7" s="54">
        <v>1100</v>
      </c>
      <c r="P7" s="54">
        <v>120</v>
      </c>
      <c r="Q7" s="54">
        <f t="shared" si="7"/>
        <v>1220</v>
      </c>
      <c r="R7">
        <f t="shared" si="8"/>
        <v>0</v>
      </c>
      <c r="S7">
        <f t="shared" si="9"/>
        <v>0</v>
      </c>
    </row>
    <row r="8" spans="2:19" ht="60" x14ac:dyDescent="0.25">
      <c r="B8" s="11" t="s">
        <v>31</v>
      </c>
      <c r="C8" s="11" t="s">
        <v>25</v>
      </c>
      <c r="D8" s="17" t="s">
        <v>32</v>
      </c>
      <c r="E8" s="16">
        <v>1</v>
      </c>
      <c r="F8" s="16">
        <f t="shared" si="0"/>
        <v>739.49579831932772</v>
      </c>
      <c r="G8" s="16">
        <f t="shared" si="1"/>
        <v>71.428571428571431</v>
      </c>
      <c r="H8" s="53">
        <f t="shared" si="2"/>
        <v>48.655462184873947</v>
      </c>
      <c r="I8" s="53">
        <f t="shared" si="3"/>
        <v>105.4201680672269</v>
      </c>
      <c r="J8" s="16">
        <f t="shared" si="4"/>
        <v>965</v>
      </c>
      <c r="K8" s="53">
        <f t="shared" si="5"/>
        <v>810.92436974789916</v>
      </c>
      <c r="L8" s="53">
        <f t="shared" si="6"/>
        <v>810.92436974789916</v>
      </c>
      <c r="O8" s="54">
        <v>880</v>
      </c>
      <c r="P8" s="54">
        <v>85</v>
      </c>
      <c r="Q8" s="54">
        <f t="shared" si="7"/>
        <v>965</v>
      </c>
      <c r="R8">
        <f t="shared" si="8"/>
        <v>880</v>
      </c>
      <c r="S8">
        <f t="shared" si="9"/>
        <v>85</v>
      </c>
    </row>
    <row r="9" spans="2:19" ht="63.75" customHeight="1" x14ac:dyDescent="0.25">
      <c r="B9" s="11" t="s">
        <v>33</v>
      </c>
      <c r="C9" s="11" t="s">
        <v>25</v>
      </c>
      <c r="D9" s="17" t="s">
        <v>34</v>
      </c>
      <c r="E9" s="16">
        <v>0</v>
      </c>
      <c r="F9" s="16">
        <f t="shared" si="0"/>
        <v>680.67226890756308</v>
      </c>
      <c r="G9" s="16">
        <f t="shared" si="1"/>
        <v>71.428571428571431</v>
      </c>
      <c r="H9" s="53">
        <f t="shared" si="2"/>
        <v>45.12605042016807</v>
      </c>
      <c r="I9" s="53">
        <f t="shared" si="3"/>
        <v>97.77310924369749</v>
      </c>
      <c r="J9" s="16">
        <f t="shared" si="4"/>
        <v>0</v>
      </c>
      <c r="K9" s="53">
        <f t="shared" si="5"/>
        <v>752.10084033613452</v>
      </c>
      <c r="L9" s="53">
        <f t="shared" si="6"/>
        <v>0</v>
      </c>
      <c r="O9" s="54">
        <v>810</v>
      </c>
      <c r="P9" s="54">
        <v>85</v>
      </c>
      <c r="Q9" s="54">
        <f t="shared" si="7"/>
        <v>895</v>
      </c>
      <c r="R9">
        <f t="shared" si="8"/>
        <v>0</v>
      </c>
      <c r="S9">
        <f t="shared" si="9"/>
        <v>0</v>
      </c>
    </row>
    <row r="10" spans="2:19" ht="60" x14ac:dyDescent="0.25">
      <c r="B10" s="11" t="s">
        <v>35</v>
      </c>
      <c r="C10" s="11" t="s">
        <v>25</v>
      </c>
      <c r="D10" s="17" t="s">
        <v>36</v>
      </c>
      <c r="E10" s="16">
        <v>0</v>
      </c>
      <c r="F10" s="16">
        <f t="shared" si="0"/>
        <v>571.42857142857144</v>
      </c>
      <c r="G10" s="16">
        <f t="shared" si="1"/>
        <v>71.428571428571431</v>
      </c>
      <c r="H10" s="53">
        <f t="shared" si="2"/>
        <v>38.571428571428569</v>
      </c>
      <c r="I10" s="53">
        <f t="shared" si="3"/>
        <v>83.571428571428584</v>
      </c>
      <c r="J10" s="16">
        <f t="shared" si="4"/>
        <v>0</v>
      </c>
      <c r="K10" s="53">
        <f t="shared" si="5"/>
        <v>642.85714285714289</v>
      </c>
      <c r="L10" s="53">
        <f t="shared" si="6"/>
        <v>0</v>
      </c>
      <c r="O10" s="54">
        <v>680</v>
      </c>
      <c r="P10" s="54">
        <v>85</v>
      </c>
      <c r="Q10" s="54">
        <f t="shared" si="7"/>
        <v>765</v>
      </c>
      <c r="R10">
        <f t="shared" si="8"/>
        <v>0</v>
      </c>
      <c r="S10">
        <f t="shared" si="9"/>
        <v>0</v>
      </c>
    </row>
    <row r="11" spans="2:19" ht="138.75" customHeight="1" x14ac:dyDescent="0.25">
      <c r="B11" s="11" t="s">
        <v>37</v>
      </c>
      <c r="C11" s="11" t="s">
        <v>25</v>
      </c>
      <c r="D11" s="15" t="s">
        <v>38</v>
      </c>
      <c r="E11" s="16">
        <v>1</v>
      </c>
      <c r="F11" s="16">
        <f t="shared" si="0"/>
        <v>315.1260504201681</v>
      </c>
      <c r="G11" s="16">
        <f t="shared" si="1"/>
        <v>521.00840336134456</v>
      </c>
      <c r="H11" s="53">
        <f t="shared" si="2"/>
        <v>50.168067226890756</v>
      </c>
      <c r="I11" s="53">
        <f t="shared" si="3"/>
        <v>108.69747899159665</v>
      </c>
      <c r="J11" s="16">
        <f t="shared" si="4"/>
        <v>995.00000000000011</v>
      </c>
      <c r="K11" s="53">
        <f t="shared" si="5"/>
        <v>836.13445378151266</v>
      </c>
      <c r="L11" s="53">
        <f t="shared" si="6"/>
        <v>836.13445378151266</v>
      </c>
      <c r="O11" s="54">
        <v>375</v>
      </c>
      <c r="P11" s="54">
        <v>620</v>
      </c>
      <c r="Q11" s="54">
        <f t="shared" si="7"/>
        <v>995</v>
      </c>
      <c r="R11">
        <f t="shared" si="8"/>
        <v>375</v>
      </c>
      <c r="S11">
        <f t="shared" si="9"/>
        <v>620</v>
      </c>
    </row>
    <row r="12" spans="2:19" ht="144" customHeight="1" x14ac:dyDescent="0.25">
      <c r="B12" s="11" t="s">
        <v>39</v>
      </c>
      <c r="C12" s="11" t="s">
        <v>25</v>
      </c>
      <c r="D12" s="15" t="s">
        <v>40</v>
      </c>
      <c r="E12" s="16">
        <v>1</v>
      </c>
      <c r="F12" s="16">
        <f t="shared" si="0"/>
        <v>336.1344537815126</v>
      </c>
      <c r="G12" s="16">
        <f t="shared" si="1"/>
        <v>0</v>
      </c>
      <c r="H12" s="53">
        <f t="shared" si="2"/>
        <v>20.168067226890756</v>
      </c>
      <c r="I12" s="53">
        <f t="shared" si="3"/>
        <v>43.69747899159664</v>
      </c>
      <c r="J12" s="16">
        <f t="shared" si="4"/>
        <v>400</v>
      </c>
      <c r="K12" s="53">
        <f t="shared" si="5"/>
        <v>336.1344537815126</v>
      </c>
      <c r="L12" s="53">
        <f t="shared" si="6"/>
        <v>336.1344537815126</v>
      </c>
      <c r="O12" s="54">
        <v>400</v>
      </c>
      <c r="P12" s="54">
        <v>0</v>
      </c>
      <c r="Q12" s="54">
        <f t="shared" si="7"/>
        <v>400</v>
      </c>
      <c r="R12">
        <f t="shared" si="8"/>
        <v>400</v>
      </c>
      <c r="S12">
        <f t="shared" si="9"/>
        <v>0</v>
      </c>
    </row>
    <row r="13" spans="2:19" ht="45" x14ac:dyDescent="0.25">
      <c r="B13" s="11" t="s">
        <v>41</v>
      </c>
      <c r="C13" s="11" t="s">
        <v>25</v>
      </c>
      <c r="D13" s="15" t="s">
        <v>42</v>
      </c>
      <c r="E13" s="16">
        <v>0</v>
      </c>
      <c r="F13" s="16">
        <f t="shared" si="0"/>
        <v>1613.4453781512607</v>
      </c>
      <c r="G13" s="16">
        <f t="shared" si="1"/>
        <v>151.26050420168067</v>
      </c>
      <c r="H13" s="53">
        <f t="shared" si="2"/>
        <v>105.88235294117648</v>
      </c>
      <c r="I13" s="53">
        <f t="shared" si="3"/>
        <v>229.4117647058824</v>
      </c>
      <c r="J13" s="16">
        <f t="shared" si="4"/>
        <v>0</v>
      </c>
      <c r="K13" s="53">
        <f t="shared" si="5"/>
        <v>1764.7058823529412</v>
      </c>
      <c r="L13" s="53">
        <f t="shared" si="6"/>
        <v>0</v>
      </c>
      <c r="O13" s="54">
        <v>1920</v>
      </c>
      <c r="P13" s="54">
        <v>180</v>
      </c>
      <c r="Q13" s="54">
        <f t="shared" si="7"/>
        <v>2100</v>
      </c>
      <c r="R13">
        <f t="shared" si="8"/>
        <v>0</v>
      </c>
      <c r="S13">
        <f t="shared" si="9"/>
        <v>0</v>
      </c>
    </row>
    <row r="14" spans="2:19" ht="60" x14ac:dyDescent="0.25">
      <c r="B14" s="11" t="s">
        <v>43</v>
      </c>
      <c r="C14" s="11" t="s">
        <v>25</v>
      </c>
      <c r="D14" s="15" t="s">
        <v>44</v>
      </c>
      <c r="E14" s="16">
        <v>1</v>
      </c>
      <c r="F14" s="16">
        <f t="shared" si="0"/>
        <v>0</v>
      </c>
      <c r="G14" s="16">
        <f t="shared" si="1"/>
        <v>210.0840336134454</v>
      </c>
      <c r="H14" s="53">
        <f t="shared" si="2"/>
        <v>12.605042016806724</v>
      </c>
      <c r="I14" s="53">
        <f t="shared" si="3"/>
        <v>27.310924369747902</v>
      </c>
      <c r="J14" s="16">
        <f t="shared" si="4"/>
        <v>250.00000000000003</v>
      </c>
      <c r="K14" s="53">
        <f t="shared" si="5"/>
        <v>210.0840336134454</v>
      </c>
      <c r="L14" s="53">
        <f t="shared" si="6"/>
        <v>210.0840336134454</v>
      </c>
      <c r="O14" s="54">
        <v>0</v>
      </c>
      <c r="P14" s="54">
        <v>250</v>
      </c>
      <c r="Q14" s="54">
        <f t="shared" si="7"/>
        <v>250</v>
      </c>
      <c r="R14">
        <f t="shared" si="8"/>
        <v>0</v>
      </c>
      <c r="S14">
        <f t="shared" si="9"/>
        <v>250</v>
      </c>
    </row>
    <row r="15" spans="2:19" ht="117.75" customHeight="1" x14ac:dyDescent="0.25">
      <c r="B15" s="11" t="s">
        <v>45</v>
      </c>
      <c r="C15" s="11" t="s">
        <v>25</v>
      </c>
      <c r="D15" s="15" t="s">
        <v>46</v>
      </c>
      <c r="E15" s="16">
        <v>0</v>
      </c>
      <c r="F15" s="16">
        <f t="shared" si="0"/>
        <v>380.67226890756302</v>
      </c>
      <c r="G15" s="16">
        <f t="shared" si="1"/>
        <v>29.411764705882355</v>
      </c>
      <c r="H15" s="53">
        <f t="shared" si="2"/>
        <v>24.605042016806724</v>
      </c>
      <c r="I15" s="53">
        <f t="shared" si="3"/>
        <v>53.310924369747902</v>
      </c>
      <c r="J15" s="16">
        <f t="shared" si="4"/>
        <v>0</v>
      </c>
      <c r="K15" s="53">
        <f t="shared" si="5"/>
        <v>410.0840336134454</v>
      </c>
      <c r="L15" s="53">
        <f t="shared" si="6"/>
        <v>0</v>
      </c>
      <c r="O15" s="54">
        <v>453</v>
      </c>
      <c r="P15" s="54">
        <v>35</v>
      </c>
      <c r="Q15" s="54">
        <f t="shared" si="7"/>
        <v>488</v>
      </c>
      <c r="R15">
        <f t="shared" si="8"/>
        <v>0</v>
      </c>
      <c r="S15">
        <f t="shared" si="9"/>
        <v>0</v>
      </c>
    </row>
    <row r="16" spans="2:19" ht="87.75" customHeight="1" x14ac:dyDescent="0.25">
      <c r="B16" s="11" t="s">
        <v>47</v>
      </c>
      <c r="C16" s="11" t="s">
        <v>25</v>
      </c>
      <c r="D16" s="15" t="s">
        <v>48</v>
      </c>
      <c r="E16" s="16">
        <v>0</v>
      </c>
      <c r="F16" s="16">
        <f t="shared" si="0"/>
        <v>182.56302521008405</v>
      </c>
      <c r="G16" s="16">
        <f t="shared" si="1"/>
        <v>5.0420168067226889</v>
      </c>
      <c r="H16" s="53">
        <f t="shared" si="2"/>
        <v>11.256302521008404</v>
      </c>
      <c r="I16" s="53">
        <f t="shared" si="3"/>
        <v>24.388655462184879</v>
      </c>
      <c r="J16" s="16">
        <f t="shared" si="4"/>
        <v>0</v>
      </c>
      <c r="K16" s="53">
        <f t="shared" si="5"/>
        <v>187.60504201680672</v>
      </c>
      <c r="L16" s="53">
        <f t="shared" si="6"/>
        <v>0</v>
      </c>
      <c r="O16" s="54">
        <v>217.25</v>
      </c>
      <c r="P16" s="54">
        <v>6</v>
      </c>
      <c r="Q16" s="54">
        <f t="shared" si="7"/>
        <v>223.25</v>
      </c>
      <c r="R16">
        <f t="shared" si="8"/>
        <v>0</v>
      </c>
      <c r="S16">
        <f t="shared" si="9"/>
        <v>0</v>
      </c>
    </row>
    <row r="17" spans="2:20" ht="106.5" customHeight="1" x14ac:dyDescent="0.25">
      <c r="B17" s="11" t="s">
        <v>49</v>
      </c>
      <c r="C17" s="11" t="s">
        <v>25</v>
      </c>
      <c r="D17" s="15" t="s">
        <v>50</v>
      </c>
      <c r="E17" s="16">
        <v>1</v>
      </c>
      <c r="F17" s="16">
        <f t="shared" si="0"/>
        <v>0</v>
      </c>
      <c r="G17" s="16">
        <f t="shared" si="1"/>
        <v>1092.4369747899161</v>
      </c>
      <c r="H17" s="53">
        <f t="shared" si="2"/>
        <v>65.546218487394967</v>
      </c>
      <c r="I17" s="53">
        <f t="shared" si="3"/>
        <v>142.0168067226891</v>
      </c>
      <c r="J17" s="16">
        <f t="shared" si="4"/>
        <v>1300.0000000000002</v>
      </c>
      <c r="K17" s="53">
        <f t="shared" si="5"/>
        <v>1092.4369747899161</v>
      </c>
      <c r="L17" s="53">
        <f t="shared" si="6"/>
        <v>1092.4369747899161</v>
      </c>
      <c r="O17" s="54">
        <v>0</v>
      </c>
      <c r="P17" s="54">
        <v>1300</v>
      </c>
      <c r="Q17" s="54">
        <f t="shared" si="7"/>
        <v>1300</v>
      </c>
      <c r="R17">
        <f t="shared" si="8"/>
        <v>0</v>
      </c>
      <c r="S17">
        <f t="shared" si="9"/>
        <v>1300</v>
      </c>
    </row>
    <row r="18" spans="2:20" ht="63.75" customHeight="1" x14ac:dyDescent="0.25">
      <c r="B18" s="11" t="s">
        <v>51</v>
      </c>
      <c r="C18" s="11" t="s">
        <v>25</v>
      </c>
      <c r="D18" s="15" t="s">
        <v>52</v>
      </c>
      <c r="E18" s="16">
        <v>0</v>
      </c>
      <c r="F18" s="16">
        <f t="shared" si="0"/>
        <v>0</v>
      </c>
      <c r="G18" s="16">
        <f t="shared" si="1"/>
        <v>1008.4033613445379</v>
      </c>
      <c r="H18" s="53">
        <f t="shared" si="2"/>
        <v>60.504201680672267</v>
      </c>
      <c r="I18" s="53">
        <f t="shared" si="3"/>
        <v>131.09243697478993</v>
      </c>
      <c r="J18" s="16">
        <f t="shared" si="4"/>
        <v>0</v>
      </c>
      <c r="K18" s="53">
        <f t="shared" si="5"/>
        <v>1008.4033613445379</v>
      </c>
      <c r="L18" s="53">
        <f t="shared" si="6"/>
        <v>0</v>
      </c>
      <c r="O18" s="54">
        <v>0</v>
      </c>
      <c r="P18" s="54">
        <v>1200</v>
      </c>
      <c r="Q18">
        <f t="shared" si="7"/>
        <v>1200</v>
      </c>
      <c r="R18">
        <f t="shared" si="8"/>
        <v>0</v>
      </c>
      <c r="S18">
        <f t="shared" si="9"/>
        <v>0</v>
      </c>
    </row>
    <row r="19" spans="2:20" ht="45" x14ac:dyDescent="0.25">
      <c r="B19" s="11" t="s">
        <v>53</v>
      </c>
      <c r="C19" s="11" t="s">
        <v>25</v>
      </c>
      <c r="D19" s="15" t="s">
        <v>54</v>
      </c>
      <c r="E19" s="16">
        <v>1</v>
      </c>
      <c r="F19" s="16">
        <f t="shared" si="0"/>
        <v>208.40336134453781</v>
      </c>
      <c r="G19" s="16">
        <f t="shared" si="1"/>
        <v>0</v>
      </c>
      <c r="H19" s="53">
        <f t="shared" si="2"/>
        <v>12.504201680672269</v>
      </c>
      <c r="I19" s="53">
        <f t="shared" si="3"/>
        <v>27.092436974789916</v>
      </c>
      <c r="J19" s="16">
        <f t="shared" si="4"/>
        <v>248</v>
      </c>
      <c r="K19" s="53">
        <f t="shared" si="5"/>
        <v>208.40336134453781</v>
      </c>
      <c r="L19" s="53">
        <f t="shared" si="6"/>
        <v>208.40336134453781</v>
      </c>
      <c r="O19" s="54">
        <v>248</v>
      </c>
      <c r="P19" s="54">
        <v>0</v>
      </c>
      <c r="Q19" s="54">
        <f>O19+P19</f>
        <v>248</v>
      </c>
      <c r="R19">
        <f t="shared" si="8"/>
        <v>248</v>
      </c>
      <c r="S19">
        <f t="shared" si="9"/>
        <v>0</v>
      </c>
    </row>
    <row r="20" spans="2:20" ht="45" x14ac:dyDescent="0.25">
      <c r="B20" s="11" t="s">
        <v>55</v>
      </c>
      <c r="C20" s="11" t="s">
        <v>25</v>
      </c>
      <c r="D20" s="15" t="s">
        <v>56</v>
      </c>
      <c r="E20" s="16">
        <v>0</v>
      </c>
      <c r="F20" s="16">
        <f t="shared" si="0"/>
        <v>134.45378151260505</v>
      </c>
      <c r="G20" s="16">
        <f t="shared" si="1"/>
        <v>29.411764705882355</v>
      </c>
      <c r="H20" s="53">
        <f t="shared" si="2"/>
        <v>9.8319327731092425</v>
      </c>
      <c r="I20" s="53">
        <f t="shared" si="3"/>
        <v>21.302521008403364</v>
      </c>
      <c r="J20" s="16">
        <f t="shared" si="4"/>
        <v>0</v>
      </c>
      <c r="K20" s="53">
        <f t="shared" si="5"/>
        <v>163.8655462184874</v>
      </c>
      <c r="L20" s="53">
        <f t="shared" si="6"/>
        <v>0</v>
      </c>
      <c r="O20" s="54">
        <v>160</v>
      </c>
      <c r="P20" s="54">
        <v>35</v>
      </c>
      <c r="Q20" s="54">
        <f>O20+P20</f>
        <v>195</v>
      </c>
      <c r="R20">
        <f t="shared" si="8"/>
        <v>0</v>
      </c>
      <c r="S20">
        <f t="shared" si="9"/>
        <v>0</v>
      </c>
    </row>
    <row r="21" spans="2:20" ht="66" customHeight="1" x14ac:dyDescent="0.25">
      <c r="B21" s="11" t="s">
        <v>57</v>
      </c>
      <c r="C21" s="11" t="s">
        <v>25</v>
      </c>
      <c r="D21" s="15" t="s">
        <v>58</v>
      </c>
      <c r="E21" s="16">
        <v>0</v>
      </c>
      <c r="F21" s="16">
        <f t="shared" si="0"/>
        <v>151.26050420168067</v>
      </c>
      <c r="G21" s="16">
        <f t="shared" si="1"/>
        <v>168.0672268907563</v>
      </c>
      <c r="H21" s="53">
        <f t="shared" si="2"/>
        <v>19.159663865546218</v>
      </c>
      <c r="I21" s="53">
        <f t="shared" si="3"/>
        <v>41.512605042016808</v>
      </c>
      <c r="J21" s="16">
        <f t="shared" si="4"/>
        <v>0</v>
      </c>
      <c r="K21" s="53">
        <f t="shared" si="5"/>
        <v>319.32773109243698</v>
      </c>
      <c r="L21" s="53">
        <f t="shared" si="6"/>
        <v>0</v>
      </c>
      <c r="O21" s="54">
        <v>180</v>
      </c>
      <c r="P21" s="54">
        <v>200</v>
      </c>
      <c r="Q21" s="54">
        <f>O21+P21</f>
        <v>380</v>
      </c>
      <c r="R21">
        <f t="shared" si="8"/>
        <v>0</v>
      </c>
      <c r="S21">
        <f t="shared" si="9"/>
        <v>0</v>
      </c>
    </row>
    <row r="22" spans="2:20" ht="60" customHeight="1" x14ac:dyDescent="0.25">
      <c r="B22" s="11" t="s">
        <v>59</v>
      </c>
      <c r="C22" s="11" t="s">
        <v>60</v>
      </c>
      <c r="D22" s="15" t="s">
        <v>61</v>
      </c>
      <c r="E22" s="16">
        <v>0</v>
      </c>
      <c r="F22" s="16">
        <f t="shared" si="0"/>
        <v>1.0084033613445378</v>
      </c>
      <c r="G22" s="16">
        <f t="shared" si="1"/>
        <v>0.84033613445378152</v>
      </c>
      <c r="H22" s="53">
        <f t="shared" si="2"/>
        <v>0.11092436974789917</v>
      </c>
      <c r="I22" s="53">
        <f t="shared" si="3"/>
        <v>0.24033613445378152</v>
      </c>
      <c r="J22" s="16">
        <f t="shared" si="4"/>
        <v>0</v>
      </c>
      <c r="K22" s="53">
        <f t="shared" si="5"/>
        <v>1.8487394957983196</v>
      </c>
      <c r="L22" s="53">
        <f t="shared" si="6"/>
        <v>0</v>
      </c>
      <c r="O22" s="54">
        <v>1.2</v>
      </c>
      <c r="P22" s="54">
        <v>1</v>
      </c>
      <c r="Q22" s="54">
        <f>O22+P22</f>
        <v>2.2000000000000002</v>
      </c>
      <c r="R22" s="54">
        <f t="shared" si="8"/>
        <v>0</v>
      </c>
      <c r="S22" s="54">
        <f t="shared" si="9"/>
        <v>0</v>
      </c>
    </row>
    <row r="23" spans="2:20" x14ac:dyDescent="0.25">
      <c r="B23" s="18" t="s">
        <v>62</v>
      </c>
      <c r="C23" s="11" t="s">
        <v>25</v>
      </c>
      <c r="D23" s="15" t="s">
        <v>63</v>
      </c>
      <c r="E23" s="16">
        <v>0</v>
      </c>
      <c r="F23" s="16">
        <f t="shared" si="0"/>
        <v>151.26050420168067</v>
      </c>
      <c r="G23" s="16">
        <f t="shared" si="1"/>
        <v>33.613445378151262</v>
      </c>
      <c r="H23" s="53">
        <f t="shared" si="2"/>
        <v>11.092436974789916</v>
      </c>
      <c r="I23" s="53">
        <f t="shared" si="3"/>
        <v>24.033613445378151</v>
      </c>
      <c r="J23" s="16">
        <f t="shared" si="4"/>
        <v>0</v>
      </c>
      <c r="K23" s="53">
        <f t="shared" si="5"/>
        <v>184.87394957983193</v>
      </c>
      <c r="L23" s="53">
        <f t="shared" si="6"/>
        <v>0</v>
      </c>
      <c r="O23" s="54">
        <v>180</v>
      </c>
      <c r="P23" s="54">
        <v>40</v>
      </c>
      <c r="Q23" s="54">
        <f>O23+P23</f>
        <v>220</v>
      </c>
      <c r="R23" s="54">
        <f t="shared" si="8"/>
        <v>0</v>
      </c>
      <c r="S23" s="54">
        <f t="shared" si="9"/>
        <v>0</v>
      </c>
    </row>
    <row r="24" spans="2:20" ht="60" x14ac:dyDescent="0.25">
      <c r="B24" s="11" t="s">
        <v>64</v>
      </c>
      <c r="C24" s="11" t="s">
        <v>25</v>
      </c>
      <c r="D24" s="15" t="s">
        <v>65</v>
      </c>
      <c r="E24" s="16">
        <v>0</v>
      </c>
      <c r="F24" s="16">
        <f t="shared" si="0"/>
        <v>420.1680672268908</v>
      </c>
      <c r="G24" s="16">
        <f t="shared" si="1"/>
        <v>126.05042016806723</v>
      </c>
      <c r="H24" s="14">
        <f t="shared" si="2"/>
        <v>32.773109243697483</v>
      </c>
      <c r="I24" s="14">
        <f t="shared" si="3"/>
        <v>71.008403361344548</v>
      </c>
      <c r="J24" s="13">
        <f t="shared" si="4"/>
        <v>0</v>
      </c>
      <c r="K24" s="53">
        <f t="shared" si="5"/>
        <v>546.21848739495806</v>
      </c>
      <c r="L24" s="53">
        <f t="shared" si="6"/>
        <v>0</v>
      </c>
      <c r="O24" s="54">
        <v>500</v>
      </c>
      <c r="P24" s="54">
        <v>150</v>
      </c>
      <c r="Q24" s="54">
        <f>(O24+P24)</f>
        <v>650</v>
      </c>
      <c r="R24">
        <f t="shared" si="8"/>
        <v>0</v>
      </c>
      <c r="S24">
        <f t="shared" si="9"/>
        <v>0</v>
      </c>
    </row>
    <row r="25" spans="2:20" ht="34.5" customHeight="1" x14ac:dyDescent="0.25">
      <c r="B25" s="18" t="s">
        <v>66</v>
      </c>
      <c r="C25" s="11" t="s">
        <v>25</v>
      </c>
      <c r="D25" s="15" t="s">
        <v>67</v>
      </c>
      <c r="E25" s="16">
        <v>0</v>
      </c>
      <c r="F25" s="16">
        <f t="shared" si="0"/>
        <v>33.613445378151262</v>
      </c>
      <c r="G25" s="16">
        <f t="shared" si="1"/>
        <v>8.4033613445378155</v>
      </c>
      <c r="H25" s="14">
        <f t="shared" si="2"/>
        <v>2.5210084033613445</v>
      </c>
      <c r="I25" s="14">
        <f t="shared" si="3"/>
        <v>5.46218487394958</v>
      </c>
      <c r="J25" s="13">
        <f t="shared" si="4"/>
        <v>0</v>
      </c>
      <c r="K25" s="53">
        <f t="shared" si="5"/>
        <v>42.016806722689076</v>
      </c>
      <c r="L25" s="53">
        <f t="shared" si="6"/>
        <v>0</v>
      </c>
      <c r="O25" s="54">
        <v>40</v>
      </c>
      <c r="P25" s="54">
        <v>10</v>
      </c>
      <c r="Q25" s="54">
        <f>(O25+P25)</f>
        <v>50</v>
      </c>
      <c r="R25">
        <f t="shared" si="8"/>
        <v>0</v>
      </c>
      <c r="S25">
        <f t="shared" si="9"/>
        <v>0</v>
      </c>
    </row>
    <row r="26" spans="2:20" x14ac:dyDescent="0.25">
      <c r="D26" s="55"/>
      <c r="E26" s="1"/>
      <c r="F26" s="1"/>
      <c r="G26" s="1"/>
      <c r="H26" s="54"/>
      <c r="I26" s="54"/>
      <c r="J26" s="1"/>
      <c r="O26" s="54"/>
      <c r="P26" s="54"/>
      <c r="Q26" s="54"/>
    </row>
    <row r="27" spans="2:20" x14ac:dyDescent="0.25">
      <c r="E27" s="1"/>
      <c r="F27" s="1"/>
      <c r="H27" s="1"/>
      <c r="I27" s="1"/>
      <c r="J27" s="1">
        <f>SUM(J5:J25)</f>
        <v>14232</v>
      </c>
      <c r="K27" s="1">
        <f>SUM(K5:K25)</f>
        <v>19836.512605042022</v>
      </c>
      <c r="L27" s="1">
        <f>SUM(L5:L25)</f>
        <v>11959.663865546221</v>
      </c>
      <c r="R27" s="1">
        <f>SUM(R5:R25)</f>
        <v>11857</v>
      </c>
      <c r="S27" s="1">
        <f>SUM(S5:S25)</f>
        <v>2375</v>
      </c>
      <c r="T27" s="1">
        <f>R27+S27</f>
        <v>14232</v>
      </c>
    </row>
    <row r="28" spans="2:20" x14ac:dyDescent="0.25">
      <c r="E28" s="1"/>
      <c r="F28" s="1"/>
      <c r="H28" s="1"/>
      <c r="I28" s="1"/>
      <c r="J28" s="1"/>
      <c r="R28" s="1"/>
      <c r="S28" s="1"/>
      <c r="T28" s="1"/>
    </row>
    <row r="29" spans="2:20" x14ac:dyDescent="0.25">
      <c r="B29" s="98" t="s">
        <v>69</v>
      </c>
      <c r="C29" s="98"/>
      <c r="D29" s="98"/>
      <c r="E29" s="9"/>
      <c r="F29" s="9"/>
      <c r="G29" s="9"/>
      <c r="H29" s="102"/>
      <c r="I29" s="102"/>
      <c r="J29" s="102"/>
      <c r="K29" s="103"/>
      <c r="L29" s="103"/>
    </row>
    <row r="30" spans="2:20" ht="127.5" customHeight="1" x14ac:dyDescent="0.25">
      <c r="B30" s="11" t="s">
        <v>70</v>
      </c>
      <c r="C30" s="11" t="s">
        <v>25</v>
      </c>
      <c r="D30" s="15" t="s">
        <v>71</v>
      </c>
      <c r="E30" s="13">
        <v>0</v>
      </c>
      <c r="F30" s="16">
        <f t="shared" ref="F30:F46" si="10">+IF(27=0,0,O30/1.19)</f>
        <v>0</v>
      </c>
      <c r="G30" s="16">
        <f t="shared" ref="G30:G46" si="11">+IF(27=0,0,P30/1.19)</f>
        <v>197.47899159663865</v>
      </c>
      <c r="H30" s="53">
        <f t="shared" ref="H30:H46" si="12">(F30+G30)*0.06</f>
        <v>11.848739495798318</v>
      </c>
      <c r="I30" s="53">
        <f t="shared" ref="I30:I46" si="13">(G30+F30)*0.13</f>
        <v>25.672268907563026</v>
      </c>
      <c r="J30" s="13">
        <f t="shared" ref="J30:J46" si="14">(F30+G30+H30+I30)*E30</f>
        <v>0</v>
      </c>
      <c r="K30" s="53">
        <f t="shared" ref="K30:K46" si="15">Q30/1.19</f>
        <v>197.47899159663865</v>
      </c>
      <c r="L30" s="53">
        <f t="shared" ref="L30:L46" si="16">K30*E30</f>
        <v>0</v>
      </c>
      <c r="O30" s="54">
        <v>0</v>
      </c>
      <c r="P30" s="54">
        <v>235</v>
      </c>
      <c r="Q30" s="54">
        <f t="shared" ref="Q30:Q46" si="17">O30+P30</f>
        <v>235</v>
      </c>
      <c r="R30">
        <f t="shared" ref="R30:R46" si="18">O30*E30</f>
        <v>0</v>
      </c>
      <c r="S30">
        <f t="shared" ref="S30:S46" si="19">P30*E30</f>
        <v>0</v>
      </c>
    </row>
    <row r="31" spans="2:20" ht="118.5" customHeight="1" x14ac:dyDescent="0.25">
      <c r="B31" s="11" t="s">
        <v>72</v>
      </c>
      <c r="C31" s="11" t="s">
        <v>25</v>
      </c>
      <c r="D31" s="15" t="s">
        <v>73</v>
      </c>
      <c r="E31" s="16">
        <v>1</v>
      </c>
      <c r="F31" s="16">
        <f t="shared" si="10"/>
        <v>108.90756302521008</v>
      </c>
      <c r="G31" s="16">
        <f t="shared" si="11"/>
        <v>151.26050420168067</v>
      </c>
      <c r="H31" s="53">
        <f t="shared" si="12"/>
        <v>15.610084033613443</v>
      </c>
      <c r="I31" s="53">
        <f t="shared" si="13"/>
        <v>33.821848739495799</v>
      </c>
      <c r="J31" s="16">
        <f t="shared" si="14"/>
        <v>309.59999999999997</v>
      </c>
      <c r="K31" s="53">
        <f t="shared" si="15"/>
        <v>260.1680672268908</v>
      </c>
      <c r="L31" s="53">
        <f t="shared" si="16"/>
        <v>260.1680672268908</v>
      </c>
      <c r="O31" s="54">
        <v>129.6</v>
      </c>
      <c r="P31" s="54">
        <v>180</v>
      </c>
      <c r="Q31" s="54">
        <f t="shared" si="17"/>
        <v>309.60000000000002</v>
      </c>
      <c r="R31">
        <f t="shared" si="18"/>
        <v>129.6</v>
      </c>
      <c r="S31">
        <f t="shared" si="19"/>
        <v>180</v>
      </c>
    </row>
    <row r="32" spans="2:20" ht="118.5" customHeight="1" x14ac:dyDescent="0.25">
      <c r="B32" s="11" t="s">
        <v>74</v>
      </c>
      <c r="C32" s="11" t="s">
        <v>25</v>
      </c>
      <c r="D32" s="15" t="s">
        <v>75</v>
      </c>
      <c r="E32" s="16">
        <v>0</v>
      </c>
      <c r="F32" s="16">
        <f t="shared" si="10"/>
        <v>18.151260504201684</v>
      </c>
      <c r="G32" s="16">
        <f t="shared" si="11"/>
        <v>151.26050420168067</v>
      </c>
      <c r="H32" s="53">
        <f t="shared" si="12"/>
        <v>10.164705882352941</v>
      </c>
      <c r="I32" s="53">
        <f t="shared" si="13"/>
        <v>22.023529411764706</v>
      </c>
      <c r="J32" s="16">
        <f t="shared" si="14"/>
        <v>0</v>
      </c>
      <c r="K32" s="53">
        <f t="shared" si="15"/>
        <v>169.41176470588235</v>
      </c>
      <c r="L32" s="53">
        <f t="shared" si="16"/>
        <v>0</v>
      </c>
      <c r="O32" s="54">
        <v>21.6</v>
      </c>
      <c r="P32" s="54">
        <v>180</v>
      </c>
      <c r="Q32" s="54">
        <f t="shared" si="17"/>
        <v>201.6</v>
      </c>
      <c r="R32">
        <f t="shared" si="18"/>
        <v>0</v>
      </c>
      <c r="S32">
        <f t="shared" si="19"/>
        <v>0</v>
      </c>
    </row>
    <row r="33" spans="2:20" ht="111.75" customHeight="1" x14ac:dyDescent="0.25">
      <c r="B33" s="11" t="s">
        <v>76</v>
      </c>
      <c r="C33" s="11" t="s">
        <v>25</v>
      </c>
      <c r="D33" s="15" t="s">
        <v>77</v>
      </c>
      <c r="E33" s="16">
        <v>2</v>
      </c>
      <c r="F33" s="16">
        <f t="shared" si="10"/>
        <v>0</v>
      </c>
      <c r="G33" s="16">
        <f t="shared" si="11"/>
        <v>126.05042016806723</v>
      </c>
      <c r="H33" s="53">
        <f t="shared" si="12"/>
        <v>7.5630252100840334</v>
      </c>
      <c r="I33" s="53">
        <f t="shared" si="13"/>
        <v>16.386554621848742</v>
      </c>
      <c r="J33" s="16">
        <f t="shared" si="14"/>
        <v>300</v>
      </c>
      <c r="K33" s="53">
        <f t="shared" si="15"/>
        <v>126.05042016806723</v>
      </c>
      <c r="L33" s="53">
        <f t="shared" si="16"/>
        <v>252.10084033613447</v>
      </c>
      <c r="O33" s="54">
        <v>0</v>
      </c>
      <c r="P33" s="54">
        <v>150</v>
      </c>
      <c r="Q33" s="54">
        <f t="shared" si="17"/>
        <v>150</v>
      </c>
      <c r="R33">
        <f t="shared" si="18"/>
        <v>0</v>
      </c>
      <c r="S33">
        <f t="shared" si="19"/>
        <v>300</v>
      </c>
    </row>
    <row r="34" spans="2:20" ht="30" x14ac:dyDescent="0.25">
      <c r="B34" s="11" t="s">
        <v>78</v>
      </c>
      <c r="C34" s="11" t="s">
        <v>25</v>
      </c>
      <c r="D34" s="15" t="s">
        <v>79</v>
      </c>
      <c r="E34" s="16">
        <v>2</v>
      </c>
      <c r="F34" s="16">
        <f t="shared" si="10"/>
        <v>75.630252100840337</v>
      </c>
      <c r="G34" s="16">
        <f t="shared" si="11"/>
        <v>0</v>
      </c>
      <c r="H34" s="53">
        <f t="shared" si="12"/>
        <v>4.53781512605042</v>
      </c>
      <c r="I34" s="53">
        <f t="shared" si="13"/>
        <v>9.8319327731092443</v>
      </c>
      <c r="J34" s="16">
        <f t="shared" si="14"/>
        <v>180</v>
      </c>
      <c r="K34" s="53">
        <f t="shared" si="15"/>
        <v>75.630252100840337</v>
      </c>
      <c r="L34" s="53">
        <f t="shared" si="16"/>
        <v>151.26050420168067</v>
      </c>
      <c r="O34" s="54">
        <v>90</v>
      </c>
      <c r="P34" s="54">
        <v>0</v>
      </c>
      <c r="Q34" s="54">
        <f t="shared" si="17"/>
        <v>90</v>
      </c>
      <c r="R34">
        <f t="shared" si="18"/>
        <v>180</v>
      </c>
      <c r="S34">
        <f t="shared" si="19"/>
        <v>0</v>
      </c>
    </row>
    <row r="35" spans="2:20" ht="30" x14ac:dyDescent="0.25">
      <c r="B35" s="11" t="s">
        <v>80</v>
      </c>
      <c r="C35" s="11"/>
      <c r="D35" s="15" t="s">
        <v>81</v>
      </c>
      <c r="E35" s="16">
        <v>2</v>
      </c>
      <c r="F35" s="16">
        <f t="shared" si="10"/>
        <v>100.84033613445379</v>
      </c>
      <c r="G35" s="16">
        <f t="shared" si="11"/>
        <v>0</v>
      </c>
      <c r="H35" s="53">
        <f t="shared" si="12"/>
        <v>6.0504201680672276</v>
      </c>
      <c r="I35" s="53">
        <f t="shared" si="13"/>
        <v>13.109243697478993</v>
      </c>
      <c r="J35" s="16">
        <f t="shared" si="14"/>
        <v>240.00000000000003</v>
      </c>
      <c r="K35" s="53">
        <f t="shared" si="15"/>
        <v>100.84033613445379</v>
      </c>
      <c r="L35" s="53">
        <f t="shared" si="16"/>
        <v>201.68067226890759</v>
      </c>
      <c r="O35" s="54">
        <v>120</v>
      </c>
      <c r="P35" s="54">
        <v>0</v>
      </c>
      <c r="Q35" s="54">
        <f t="shared" si="17"/>
        <v>120</v>
      </c>
      <c r="R35">
        <f t="shared" si="18"/>
        <v>240</v>
      </c>
      <c r="S35">
        <f t="shared" si="19"/>
        <v>0</v>
      </c>
    </row>
    <row r="36" spans="2:20" ht="105" customHeight="1" x14ac:dyDescent="0.25">
      <c r="B36" s="11" t="s">
        <v>82</v>
      </c>
      <c r="C36" s="11" t="s">
        <v>25</v>
      </c>
      <c r="D36" s="15" t="s">
        <v>83</v>
      </c>
      <c r="E36" s="16">
        <v>0</v>
      </c>
      <c r="F36" s="16">
        <f t="shared" si="10"/>
        <v>0</v>
      </c>
      <c r="G36" s="16">
        <f t="shared" si="11"/>
        <v>92.436974789915965</v>
      </c>
      <c r="H36" s="53">
        <f t="shared" si="12"/>
        <v>5.5462184873949578</v>
      </c>
      <c r="I36" s="53">
        <f t="shared" si="13"/>
        <v>12.016806722689076</v>
      </c>
      <c r="J36" s="16">
        <f t="shared" si="14"/>
        <v>0</v>
      </c>
      <c r="K36" s="53">
        <f t="shared" si="15"/>
        <v>92.436974789915965</v>
      </c>
      <c r="L36" s="53">
        <f t="shared" si="16"/>
        <v>0</v>
      </c>
      <c r="O36" s="54">
        <v>0</v>
      </c>
      <c r="P36" s="54">
        <v>110</v>
      </c>
      <c r="Q36" s="54">
        <f t="shared" si="17"/>
        <v>110</v>
      </c>
      <c r="R36">
        <f t="shared" si="18"/>
        <v>0</v>
      </c>
      <c r="S36">
        <f t="shared" si="19"/>
        <v>0</v>
      </c>
    </row>
    <row r="37" spans="2:20" ht="30" x14ac:dyDescent="0.25">
      <c r="B37" s="11" t="s">
        <v>84</v>
      </c>
      <c r="C37" s="11" t="s">
        <v>25</v>
      </c>
      <c r="D37" s="15" t="s">
        <v>85</v>
      </c>
      <c r="E37" s="16">
        <v>0</v>
      </c>
      <c r="F37" s="16">
        <f t="shared" si="10"/>
        <v>33.613445378151262</v>
      </c>
      <c r="G37" s="16">
        <f t="shared" si="11"/>
        <v>0</v>
      </c>
      <c r="H37" s="53">
        <f t="shared" si="12"/>
        <v>2.0168067226890756</v>
      </c>
      <c r="I37" s="53">
        <f t="shared" si="13"/>
        <v>4.3697478991596643</v>
      </c>
      <c r="J37" s="16">
        <f t="shared" si="14"/>
        <v>0</v>
      </c>
      <c r="K37" s="53">
        <f t="shared" si="15"/>
        <v>33.613445378151262</v>
      </c>
      <c r="L37" s="53">
        <f t="shared" si="16"/>
        <v>0</v>
      </c>
      <c r="O37" s="54">
        <v>40</v>
      </c>
      <c r="P37" s="54">
        <v>0</v>
      </c>
      <c r="Q37" s="54">
        <f t="shared" si="17"/>
        <v>40</v>
      </c>
      <c r="R37">
        <f t="shared" si="18"/>
        <v>0</v>
      </c>
      <c r="S37">
        <f t="shared" si="19"/>
        <v>0</v>
      </c>
    </row>
    <row r="38" spans="2:20" ht="30" x14ac:dyDescent="0.25">
      <c r="B38" s="11" t="s">
        <v>86</v>
      </c>
      <c r="C38" s="11"/>
      <c r="D38" s="15" t="s">
        <v>87</v>
      </c>
      <c r="E38" s="16">
        <v>0</v>
      </c>
      <c r="F38" s="16">
        <f t="shared" si="10"/>
        <v>67.226890756302524</v>
      </c>
      <c r="G38" s="16">
        <f t="shared" si="11"/>
        <v>0</v>
      </c>
      <c r="H38" s="53">
        <f t="shared" si="12"/>
        <v>4.0336134453781511</v>
      </c>
      <c r="I38" s="53">
        <f t="shared" si="13"/>
        <v>8.7394957983193287</v>
      </c>
      <c r="J38" s="16">
        <f t="shared" si="14"/>
        <v>0</v>
      </c>
      <c r="K38" s="53">
        <f t="shared" si="15"/>
        <v>67.226890756302524</v>
      </c>
      <c r="L38" s="53">
        <f t="shared" si="16"/>
        <v>0</v>
      </c>
      <c r="O38" s="54">
        <v>80</v>
      </c>
      <c r="P38" s="54">
        <v>0</v>
      </c>
      <c r="Q38" s="54">
        <f t="shared" si="17"/>
        <v>80</v>
      </c>
      <c r="R38">
        <f t="shared" si="18"/>
        <v>0</v>
      </c>
      <c r="S38">
        <f t="shared" si="19"/>
        <v>0</v>
      </c>
    </row>
    <row r="39" spans="2:20" ht="125.25" customHeight="1" x14ac:dyDescent="0.25">
      <c r="B39" s="11" t="s">
        <v>88</v>
      </c>
      <c r="C39" s="11" t="s">
        <v>25</v>
      </c>
      <c r="D39" s="15" t="s">
        <v>89</v>
      </c>
      <c r="E39" s="16">
        <v>0</v>
      </c>
      <c r="F39" s="16">
        <f t="shared" si="10"/>
        <v>0</v>
      </c>
      <c r="G39" s="16">
        <f t="shared" si="11"/>
        <v>168.0672268907563</v>
      </c>
      <c r="H39" s="53">
        <f t="shared" si="12"/>
        <v>10.084033613445378</v>
      </c>
      <c r="I39" s="53">
        <f t="shared" si="13"/>
        <v>21.84873949579832</v>
      </c>
      <c r="J39" s="16">
        <f t="shared" si="14"/>
        <v>0</v>
      </c>
      <c r="K39" s="53">
        <f t="shared" si="15"/>
        <v>168.0672268907563</v>
      </c>
      <c r="L39" s="53">
        <f t="shared" si="16"/>
        <v>0</v>
      </c>
      <c r="O39" s="54">
        <v>0</v>
      </c>
      <c r="P39" s="54">
        <v>200</v>
      </c>
      <c r="Q39" s="54">
        <f t="shared" si="17"/>
        <v>200</v>
      </c>
      <c r="R39">
        <f t="shared" si="18"/>
        <v>0</v>
      </c>
      <c r="S39">
        <f t="shared" si="19"/>
        <v>0</v>
      </c>
    </row>
    <row r="40" spans="2:20" ht="30" x14ac:dyDescent="0.25">
      <c r="B40" s="11" t="s">
        <v>90</v>
      </c>
      <c r="C40" s="11" t="s">
        <v>25</v>
      </c>
      <c r="D40" s="15" t="s">
        <v>91</v>
      </c>
      <c r="E40" s="16">
        <v>0</v>
      </c>
      <c r="F40" s="16">
        <f t="shared" si="10"/>
        <v>84.033613445378151</v>
      </c>
      <c r="G40" s="16">
        <f t="shared" si="11"/>
        <v>0</v>
      </c>
      <c r="H40" s="53">
        <f t="shared" si="12"/>
        <v>5.0420168067226889</v>
      </c>
      <c r="I40" s="53">
        <f t="shared" si="13"/>
        <v>10.92436974789916</v>
      </c>
      <c r="J40" s="16">
        <f t="shared" si="14"/>
        <v>0</v>
      </c>
      <c r="K40" s="53">
        <f t="shared" si="15"/>
        <v>84.033613445378151</v>
      </c>
      <c r="L40" s="53">
        <f t="shared" si="16"/>
        <v>0</v>
      </c>
      <c r="O40" s="54">
        <v>100</v>
      </c>
      <c r="P40" s="54">
        <v>0</v>
      </c>
      <c r="Q40" s="54">
        <f t="shared" si="17"/>
        <v>100</v>
      </c>
      <c r="R40">
        <f t="shared" si="18"/>
        <v>0</v>
      </c>
      <c r="S40">
        <f t="shared" si="19"/>
        <v>0</v>
      </c>
    </row>
    <row r="41" spans="2:20" ht="30" x14ac:dyDescent="0.25">
      <c r="B41" s="11" t="s">
        <v>92</v>
      </c>
      <c r="C41" s="11"/>
      <c r="D41" s="15" t="s">
        <v>93</v>
      </c>
      <c r="E41" s="16">
        <v>0</v>
      </c>
      <c r="F41" s="16">
        <f t="shared" si="10"/>
        <v>126.05042016806723</v>
      </c>
      <c r="G41" s="16">
        <f t="shared" si="11"/>
        <v>0</v>
      </c>
      <c r="H41" s="53">
        <f t="shared" si="12"/>
        <v>7.5630252100840334</v>
      </c>
      <c r="I41" s="53">
        <f t="shared" si="13"/>
        <v>16.386554621848742</v>
      </c>
      <c r="J41" s="16">
        <f t="shared" si="14"/>
        <v>0</v>
      </c>
      <c r="K41" s="53">
        <f t="shared" si="15"/>
        <v>126.05042016806723</v>
      </c>
      <c r="L41" s="53">
        <f t="shared" si="16"/>
        <v>0</v>
      </c>
      <c r="O41" s="54">
        <v>150</v>
      </c>
      <c r="P41" s="54">
        <v>0</v>
      </c>
      <c r="Q41" s="54">
        <f t="shared" si="17"/>
        <v>150</v>
      </c>
      <c r="R41">
        <f t="shared" si="18"/>
        <v>0</v>
      </c>
      <c r="S41">
        <f t="shared" si="19"/>
        <v>0</v>
      </c>
    </row>
    <row r="42" spans="2:20" ht="45" x14ac:dyDescent="0.25">
      <c r="B42" s="11" t="s">
        <v>94</v>
      </c>
      <c r="C42" s="11" t="s">
        <v>25</v>
      </c>
      <c r="D42" s="15" t="s">
        <v>95</v>
      </c>
      <c r="E42" s="16">
        <v>1</v>
      </c>
      <c r="F42" s="16">
        <f t="shared" si="10"/>
        <v>126.05042016806723</v>
      </c>
      <c r="G42" s="16">
        <f t="shared" si="11"/>
        <v>16.806722689075631</v>
      </c>
      <c r="H42" s="53">
        <f t="shared" si="12"/>
        <v>8.5714285714285712</v>
      </c>
      <c r="I42" s="53">
        <f t="shared" si="13"/>
        <v>18.571428571428573</v>
      </c>
      <c r="J42" s="16">
        <f t="shared" si="14"/>
        <v>170.00000000000003</v>
      </c>
      <c r="K42" s="53">
        <f t="shared" si="15"/>
        <v>142.85714285714286</v>
      </c>
      <c r="L42" s="53">
        <f t="shared" si="16"/>
        <v>142.85714285714286</v>
      </c>
      <c r="O42" s="54">
        <v>150</v>
      </c>
      <c r="P42" s="54">
        <v>20</v>
      </c>
      <c r="Q42" s="54">
        <f t="shared" si="17"/>
        <v>170</v>
      </c>
      <c r="R42">
        <f t="shared" si="18"/>
        <v>150</v>
      </c>
      <c r="S42">
        <f t="shared" si="19"/>
        <v>20</v>
      </c>
    </row>
    <row r="43" spans="2:20" ht="150" customHeight="1" x14ac:dyDescent="0.25">
      <c r="B43" s="11" t="s">
        <v>96</v>
      </c>
      <c r="C43" s="11" t="s">
        <v>60</v>
      </c>
      <c r="D43" s="15" t="s">
        <v>97</v>
      </c>
      <c r="E43" s="16">
        <v>90</v>
      </c>
      <c r="F43" s="16">
        <f t="shared" si="10"/>
        <v>0</v>
      </c>
      <c r="G43" s="16">
        <f t="shared" si="11"/>
        <v>42.016806722689076</v>
      </c>
      <c r="H43" s="53">
        <f t="shared" si="12"/>
        <v>2.5210084033613445</v>
      </c>
      <c r="I43" s="53">
        <f t="shared" si="13"/>
        <v>5.46218487394958</v>
      </c>
      <c r="J43" s="16">
        <f t="shared" si="14"/>
        <v>4500</v>
      </c>
      <c r="K43" s="53">
        <f t="shared" si="15"/>
        <v>42.016806722689076</v>
      </c>
      <c r="L43" s="53">
        <f t="shared" si="16"/>
        <v>3781.5126050420167</v>
      </c>
      <c r="O43" s="54">
        <v>0</v>
      </c>
      <c r="P43" s="54">
        <v>50</v>
      </c>
      <c r="Q43" s="54">
        <f t="shared" si="17"/>
        <v>50</v>
      </c>
      <c r="R43">
        <f t="shared" si="18"/>
        <v>0</v>
      </c>
      <c r="S43">
        <f t="shared" si="19"/>
        <v>4500</v>
      </c>
    </row>
    <row r="44" spans="2:20" ht="45" x14ac:dyDescent="0.25">
      <c r="B44" s="11" t="s">
        <v>98</v>
      </c>
      <c r="C44" s="11" t="s">
        <v>25</v>
      </c>
      <c r="D44" s="15" t="s">
        <v>99</v>
      </c>
      <c r="E44" s="16">
        <v>0</v>
      </c>
      <c r="F44" s="16">
        <f t="shared" si="10"/>
        <v>29.411764705882355</v>
      </c>
      <c r="G44" s="16">
        <f t="shared" si="11"/>
        <v>42.016806722689076</v>
      </c>
      <c r="H44" s="53">
        <f t="shared" si="12"/>
        <v>4.2857142857142856</v>
      </c>
      <c r="I44" s="53">
        <f t="shared" si="13"/>
        <v>9.2857142857142865</v>
      </c>
      <c r="J44" s="16">
        <f t="shared" si="14"/>
        <v>0</v>
      </c>
      <c r="K44" s="53">
        <f t="shared" si="15"/>
        <v>71.428571428571431</v>
      </c>
      <c r="L44" s="53">
        <f t="shared" si="16"/>
        <v>0</v>
      </c>
      <c r="O44" s="54">
        <v>35</v>
      </c>
      <c r="P44" s="54">
        <v>50</v>
      </c>
      <c r="Q44" s="54">
        <f t="shared" si="17"/>
        <v>85</v>
      </c>
      <c r="R44">
        <f t="shared" si="18"/>
        <v>0</v>
      </c>
      <c r="S44">
        <f t="shared" si="19"/>
        <v>0</v>
      </c>
    </row>
    <row r="45" spans="2:20" ht="51" customHeight="1" x14ac:dyDescent="0.25">
      <c r="B45" s="11" t="s">
        <v>100</v>
      </c>
      <c r="C45" s="11"/>
      <c r="D45" s="15" t="s">
        <v>101</v>
      </c>
      <c r="E45" s="16">
        <v>0</v>
      </c>
      <c r="F45" s="16">
        <f t="shared" si="10"/>
        <v>0.92436974789915982</v>
      </c>
      <c r="G45" s="16">
        <f t="shared" si="11"/>
        <v>0</v>
      </c>
      <c r="H45" s="53">
        <f t="shared" si="12"/>
        <v>5.5462184873949584E-2</v>
      </c>
      <c r="I45" s="53">
        <f t="shared" si="13"/>
        <v>0.12016806722689079</v>
      </c>
      <c r="J45" s="16">
        <f t="shared" si="14"/>
        <v>0</v>
      </c>
      <c r="K45" s="53">
        <f t="shared" si="15"/>
        <v>0.92436974789915982</v>
      </c>
      <c r="L45" s="53">
        <f t="shared" si="16"/>
        <v>0</v>
      </c>
      <c r="O45" s="54">
        <v>1.1000000000000001</v>
      </c>
      <c r="P45" s="54">
        <v>0</v>
      </c>
      <c r="Q45" s="54">
        <f t="shared" si="17"/>
        <v>1.1000000000000001</v>
      </c>
      <c r="R45">
        <f t="shared" si="18"/>
        <v>0</v>
      </c>
      <c r="S45">
        <f t="shared" si="19"/>
        <v>0</v>
      </c>
    </row>
    <row r="46" spans="2:20" ht="106.5" customHeight="1" x14ac:dyDescent="0.25">
      <c r="B46" s="11" t="s">
        <v>102</v>
      </c>
      <c r="C46" s="11"/>
      <c r="D46" s="15" t="s">
        <v>103</v>
      </c>
      <c r="E46" s="16">
        <v>0</v>
      </c>
      <c r="F46" s="16">
        <f t="shared" si="10"/>
        <v>184.87394957983193</v>
      </c>
      <c r="G46" s="16">
        <f t="shared" si="11"/>
        <v>16.806722689075631</v>
      </c>
      <c r="H46" s="53">
        <f t="shared" si="12"/>
        <v>12.100840336134453</v>
      </c>
      <c r="I46" s="53">
        <f t="shared" si="13"/>
        <v>26.218487394957982</v>
      </c>
      <c r="J46" s="16">
        <f t="shared" si="14"/>
        <v>0</v>
      </c>
      <c r="K46" s="53">
        <f t="shared" si="15"/>
        <v>201.68067226890759</v>
      </c>
      <c r="L46" s="53">
        <f t="shared" si="16"/>
        <v>0</v>
      </c>
      <c r="O46" s="54">
        <v>220</v>
      </c>
      <c r="P46" s="54">
        <v>20</v>
      </c>
      <c r="Q46" s="54">
        <f t="shared" si="17"/>
        <v>240</v>
      </c>
      <c r="R46">
        <f t="shared" si="18"/>
        <v>0</v>
      </c>
      <c r="S46">
        <f t="shared" si="19"/>
        <v>0</v>
      </c>
    </row>
    <row r="47" spans="2:20" x14ac:dyDescent="0.25">
      <c r="D47" s="55"/>
      <c r="E47" s="1"/>
      <c r="F47" s="1"/>
      <c r="G47" s="1"/>
      <c r="H47" s="54"/>
      <c r="I47" s="54"/>
      <c r="J47" s="1"/>
      <c r="K47" s="54"/>
      <c r="L47" s="54"/>
      <c r="O47" s="54"/>
      <c r="P47" s="54"/>
      <c r="Q47" s="54"/>
    </row>
    <row r="48" spans="2:20" x14ac:dyDescent="0.25">
      <c r="E48" s="1"/>
      <c r="F48" s="1"/>
      <c r="H48" s="1"/>
      <c r="I48" s="1"/>
      <c r="J48" s="1">
        <f>SUM(J30:J46)</f>
        <v>5699.6</v>
      </c>
      <c r="K48" s="1">
        <f>SUM(K30:K46)</f>
        <v>1959.9159663865548</v>
      </c>
      <c r="L48" s="1">
        <f>SUM(L30:L46)</f>
        <v>4789.5798319327732</v>
      </c>
      <c r="R48" s="1">
        <f>SUM(R30:R46)</f>
        <v>699.6</v>
      </c>
      <c r="S48" s="1">
        <f>SUM(S30:S46)</f>
        <v>5000</v>
      </c>
      <c r="T48" s="1">
        <f>R48+S48</f>
        <v>5699.6</v>
      </c>
    </row>
    <row r="49" spans="2:20" x14ac:dyDescent="0.25">
      <c r="E49" s="1"/>
      <c r="F49" s="1"/>
      <c r="G49" s="1"/>
    </row>
    <row r="50" spans="2:20" x14ac:dyDescent="0.25">
      <c r="B50" s="98" t="s">
        <v>104</v>
      </c>
      <c r="C50" s="98"/>
      <c r="D50" s="98"/>
      <c r="E50" s="9"/>
      <c r="F50" s="9"/>
      <c r="G50" s="9"/>
      <c r="H50" s="102"/>
      <c r="I50" s="102"/>
      <c r="J50" s="102"/>
      <c r="K50" s="103"/>
      <c r="L50" s="103"/>
    </row>
    <row r="51" spans="2:20" ht="92.25" customHeight="1" x14ac:dyDescent="0.25">
      <c r="B51" s="11" t="s">
        <v>105</v>
      </c>
      <c r="C51" s="11" t="s">
        <v>25</v>
      </c>
      <c r="D51" s="15" t="s">
        <v>106</v>
      </c>
      <c r="E51" s="13">
        <v>1</v>
      </c>
      <c r="F51" s="13">
        <f>K51-G51</f>
        <v>203.69747899159665</v>
      </c>
      <c r="G51" s="13">
        <f>P51</f>
        <v>40</v>
      </c>
      <c r="H51" s="53">
        <f>(F51+G51)*0.06</f>
        <v>14.621848739495798</v>
      </c>
      <c r="I51" s="53">
        <f>(G51+F51)*0.13</f>
        <v>31.680672268907568</v>
      </c>
      <c r="J51" s="16">
        <f>(F51+G51+H51+I51)*E51</f>
        <v>290.00000000000006</v>
      </c>
      <c r="K51" s="53">
        <f>Q51/1.19</f>
        <v>243.69747899159665</v>
      </c>
      <c r="L51" s="53">
        <f>K51*E51</f>
        <v>243.69747899159665</v>
      </c>
      <c r="O51" s="54">
        <v>250</v>
      </c>
      <c r="P51" s="54">
        <v>40</v>
      </c>
      <c r="Q51" s="54">
        <f>O51+P51</f>
        <v>290</v>
      </c>
      <c r="R51">
        <f>O51*E51</f>
        <v>250</v>
      </c>
      <c r="S51">
        <f>P51*E51</f>
        <v>40</v>
      </c>
    </row>
    <row r="52" spans="2:20" x14ac:dyDescent="0.25">
      <c r="D52" s="55"/>
      <c r="E52" s="1"/>
      <c r="F52" s="1"/>
      <c r="G52" s="1"/>
      <c r="H52" s="1"/>
      <c r="I52" s="1"/>
      <c r="J52" s="1"/>
      <c r="O52" s="54"/>
      <c r="P52" s="54"/>
      <c r="Q52" s="54"/>
    </row>
    <row r="53" spans="2:20" x14ac:dyDescent="0.25">
      <c r="E53" s="1"/>
      <c r="F53" s="1"/>
      <c r="J53" s="1">
        <f>SUM(J51)</f>
        <v>290.00000000000006</v>
      </c>
      <c r="K53" s="1">
        <f>SUM(K51)</f>
        <v>243.69747899159665</v>
      </c>
      <c r="L53" s="1">
        <f>SUM(L51)</f>
        <v>243.69747899159665</v>
      </c>
      <c r="R53" s="1">
        <f>SUM(R51)</f>
        <v>250</v>
      </c>
      <c r="S53" s="1">
        <f>SUM(S51)</f>
        <v>40</v>
      </c>
      <c r="T53" s="1">
        <f>R53+S53</f>
        <v>290</v>
      </c>
    </row>
    <row r="54" spans="2:20" x14ac:dyDescent="0.25">
      <c r="E54" s="1"/>
      <c r="F54" s="1"/>
      <c r="G54" s="1"/>
    </row>
    <row r="55" spans="2:20" ht="37.5" x14ac:dyDescent="0.3">
      <c r="D55" s="24" t="s">
        <v>229</v>
      </c>
      <c r="E55" s="25"/>
      <c r="F55" s="26"/>
      <c r="G55" s="27">
        <f>J27+J48+J53</f>
        <v>20221.599999999999</v>
      </c>
    </row>
    <row r="57" spans="2:20" ht="21" x14ac:dyDescent="0.35">
      <c r="D57" s="31" t="s">
        <v>108</v>
      </c>
      <c r="E57" s="32"/>
      <c r="F57" s="32"/>
      <c r="G57" s="33">
        <f>R27+R48+R53</f>
        <v>12806.6</v>
      </c>
    </row>
    <row r="58" spans="2:20" ht="21" x14ac:dyDescent="0.35">
      <c r="D58" s="31" t="s">
        <v>109</v>
      </c>
      <c r="E58" s="32"/>
      <c r="F58" s="32"/>
      <c r="G58" s="33">
        <f>S27+S48+S53</f>
        <v>7415</v>
      </c>
    </row>
  </sheetData>
  <mergeCells count="7">
    <mergeCell ref="B4:D4"/>
    <mergeCell ref="B29:D29"/>
    <mergeCell ref="H29:J29"/>
    <mergeCell ref="K29:L29"/>
    <mergeCell ref="B50:D50"/>
    <mergeCell ref="H50:J50"/>
    <mergeCell ref="K50:L5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8"/>
  <sheetViews>
    <sheetView topLeftCell="A10" zoomScale="65" zoomScaleNormal="65" workbookViewId="0">
      <selection activeCell="P17" sqref="P17"/>
    </sheetView>
  </sheetViews>
  <sheetFormatPr baseColWidth="10" defaultColWidth="10.5703125" defaultRowHeight="15" x14ac:dyDescent="0.25"/>
  <cols>
    <col min="1" max="1" width="14.42578125" customWidth="1"/>
    <col min="4" max="4" width="57.28515625" customWidth="1"/>
    <col min="5" max="5" width="12.28515625" customWidth="1"/>
    <col min="6" max="6" width="13.85546875" customWidth="1"/>
    <col min="7" max="7" width="14.28515625" customWidth="1"/>
    <col min="8" max="8" width="15.5703125" customWidth="1"/>
    <col min="9" max="9" width="13.7109375" customWidth="1"/>
    <col min="10" max="10" width="15.7109375" customWidth="1"/>
    <col min="15" max="15" width="14.7109375" customWidth="1"/>
    <col min="16" max="16" width="15" customWidth="1"/>
    <col min="18" max="18" width="18.85546875" customWidth="1"/>
    <col min="19" max="19" width="19.85546875" customWidth="1"/>
    <col min="21" max="21" width="16.85546875" customWidth="1"/>
    <col min="22" max="22" width="17.28515625" customWidth="1"/>
  </cols>
  <sheetData>
    <row r="1" spans="2:19" x14ac:dyDescent="0.25">
      <c r="B1" t="s">
        <v>235</v>
      </c>
    </row>
    <row r="2" spans="2:19" ht="45" x14ac:dyDescent="0.25">
      <c r="B2" s="2" t="s">
        <v>0</v>
      </c>
      <c r="C2" s="3" t="s">
        <v>1</v>
      </c>
      <c r="D2" s="2" t="s">
        <v>2</v>
      </c>
      <c r="E2" s="2" t="s">
        <v>3</v>
      </c>
      <c r="F2" s="4" t="s">
        <v>4</v>
      </c>
      <c r="G2" s="5" t="s">
        <v>5</v>
      </c>
      <c r="H2" s="50" t="s">
        <v>215</v>
      </c>
      <c r="I2" s="50" t="s">
        <v>216</v>
      </c>
      <c r="J2" s="2" t="s">
        <v>217</v>
      </c>
      <c r="K2" s="4" t="s">
        <v>6</v>
      </c>
      <c r="L2" s="5" t="s">
        <v>7</v>
      </c>
    </row>
    <row r="4" spans="2:19" ht="18" customHeight="1" x14ac:dyDescent="0.25">
      <c r="B4" s="98" t="s">
        <v>113</v>
      </c>
      <c r="C4" s="98"/>
      <c r="D4" s="98"/>
      <c r="E4" s="9"/>
      <c r="F4" s="9"/>
      <c r="G4" s="9"/>
      <c r="H4" s="9"/>
      <c r="I4" s="9"/>
      <c r="J4" s="51"/>
      <c r="K4" s="9"/>
      <c r="L4" s="51"/>
      <c r="O4" t="s">
        <v>4</v>
      </c>
      <c r="P4" t="s">
        <v>5</v>
      </c>
      <c r="Q4" t="s">
        <v>7</v>
      </c>
      <c r="R4" t="s">
        <v>218</v>
      </c>
      <c r="S4" t="s">
        <v>219</v>
      </c>
    </row>
    <row r="5" spans="2:19" ht="90" x14ac:dyDescent="0.25">
      <c r="B5" s="11" t="s">
        <v>24</v>
      </c>
      <c r="C5" s="11" t="s">
        <v>25</v>
      </c>
      <c r="D5" s="12" t="s">
        <v>26</v>
      </c>
      <c r="E5" s="16">
        <v>2</v>
      </c>
      <c r="F5" s="16">
        <f t="shared" ref="F5:F25" si="0">+IF(27=0,0,O5/1.19)</f>
        <v>8364.7058823529424</v>
      </c>
      <c r="G5" s="16">
        <f t="shared" ref="G5:G25" si="1">+IF(27=0,0,P5/1.19)</f>
        <v>100.84033613445379</v>
      </c>
      <c r="H5" s="14">
        <f t="shared" ref="H5:H25" si="2">(F5+G5)*0.06</f>
        <v>507.93277310924373</v>
      </c>
      <c r="I5" s="14">
        <f t="shared" ref="I5:I25" si="3">(G5+F5)*0.13</f>
        <v>1100.5210084033615</v>
      </c>
      <c r="J5" s="13">
        <f t="shared" ref="J5:J25" si="4">(F5+G5+H5+I5)*E5</f>
        <v>20148</v>
      </c>
      <c r="K5" s="14">
        <f t="shared" ref="K5:K25" si="5">Q5/1.19</f>
        <v>8465.5462184873959</v>
      </c>
      <c r="L5" s="53">
        <f t="shared" ref="L5:L25" si="6">K5*E5</f>
        <v>16931.092436974792</v>
      </c>
      <c r="O5" s="54">
        <v>9954</v>
      </c>
      <c r="P5" s="54">
        <v>120</v>
      </c>
      <c r="Q5" s="54">
        <f t="shared" ref="Q5:Q18" si="7">(O5+P5)</f>
        <v>10074</v>
      </c>
      <c r="R5">
        <f t="shared" ref="R5:R25" si="8">O5*E5</f>
        <v>19908</v>
      </c>
      <c r="S5">
        <f t="shared" ref="S5:S25" si="9">P5*E5</f>
        <v>240</v>
      </c>
    </row>
    <row r="6" spans="2:19" ht="115.5" customHeight="1" x14ac:dyDescent="0.25">
      <c r="B6" s="11" t="s">
        <v>27</v>
      </c>
      <c r="C6" s="11" t="s">
        <v>25</v>
      </c>
      <c r="D6" s="15" t="s">
        <v>28</v>
      </c>
      <c r="E6" s="16">
        <v>1</v>
      </c>
      <c r="F6" s="16">
        <f t="shared" si="0"/>
        <v>701.68067226890764</v>
      </c>
      <c r="G6" s="16">
        <f t="shared" si="1"/>
        <v>126.05042016806723</v>
      </c>
      <c r="H6" s="53">
        <f t="shared" si="2"/>
        <v>49.663865546218496</v>
      </c>
      <c r="I6" s="53">
        <f t="shared" si="3"/>
        <v>107.60504201680673</v>
      </c>
      <c r="J6" s="16">
        <f t="shared" si="4"/>
        <v>985.00000000000011</v>
      </c>
      <c r="K6" s="53">
        <f t="shared" si="5"/>
        <v>827.73109243697479</v>
      </c>
      <c r="L6" s="53">
        <f t="shared" si="6"/>
        <v>827.73109243697479</v>
      </c>
      <c r="O6" s="54">
        <v>835</v>
      </c>
      <c r="P6" s="54">
        <v>150</v>
      </c>
      <c r="Q6" s="54">
        <f t="shared" si="7"/>
        <v>985</v>
      </c>
      <c r="R6">
        <f t="shared" si="8"/>
        <v>835</v>
      </c>
      <c r="S6">
        <f t="shared" si="9"/>
        <v>150</v>
      </c>
    </row>
    <row r="7" spans="2:19" ht="60" x14ac:dyDescent="0.25">
      <c r="B7" s="11" t="s">
        <v>29</v>
      </c>
      <c r="C7" s="11" t="s">
        <v>25</v>
      </c>
      <c r="D7" s="17" t="s">
        <v>30</v>
      </c>
      <c r="E7" s="16">
        <v>0</v>
      </c>
      <c r="F7" s="16">
        <f t="shared" si="0"/>
        <v>924.36974789915973</v>
      </c>
      <c r="G7" s="16">
        <f t="shared" si="1"/>
        <v>100.84033613445379</v>
      </c>
      <c r="H7" s="53">
        <f t="shared" si="2"/>
        <v>61.512605042016816</v>
      </c>
      <c r="I7" s="53">
        <f t="shared" si="3"/>
        <v>133.27731092436977</v>
      </c>
      <c r="J7" s="16">
        <f t="shared" si="4"/>
        <v>0</v>
      </c>
      <c r="K7" s="53">
        <f t="shared" si="5"/>
        <v>1025.2100840336134</v>
      </c>
      <c r="L7" s="53">
        <f t="shared" si="6"/>
        <v>0</v>
      </c>
      <c r="O7" s="54">
        <v>1100</v>
      </c>
      <c r="P7" s="54">
        <v>120</v>
      </c>
      <c r="Q7" s="54">
        <f t="shared" si="7"/>
        <v>1220</v>
      </c>
      <c r="R7">
        <f t="shared" si="8"/>
        <v>0</v>
      </c>
      <c r="S7">
        <f t="shared" si="9"/>
        <v>0</v>
      </c>
    </row>
    <row r="8" spans="2:19" ht="63.75" customHeight="1" x14ac:dyDescent="0.25">
      <c r="B8" s="11" t="s">
        <v>31</v>
      </c>
      <c r="C8" s="11" t="s">
        <v>25</v>
      </c>
      <c r="D8" s="17" t="s">
        <v>32</v>
      </c>
      <c r="E8" s="16">
        <v>0</v>
      </c>
      <c r="F8" s="16">
        <f t="shared" si="0"/>
        <v>739.49579831932772</v>
      </c>
      <c r="G8" s="16">
        <f t="shared" si="1"/>
        <v>71.428571428571431</v>
      </c>
      <c r="H8" s="53">
        <f t="shared" si="2"/>
        <v>48.655462184873947</v>
      </c>
      <c r="I8" s="53">
        <f t="shared" si="3"/>
        <v>105.4201680672269</v>
      </c>
      <c r="J8" s="16">
        <f t="shared" si="4"/>
        <v>0</v>
      </c>
      <c r="K8" s="53">
        <f t="shared" si="5"/>
        <v>810.92436974789916</v>
      </c>
      <c r="L8" s="53">
        <f t="shared" si="6"/>
        <v>0</v>
      </c>
      <c r="O8" s="54">
        <v>880</v>
      </c>
      <c r="P8" s="54">
        <v>85</v>
      </c>
      <c r="Q8" s="54">
        <f t="shared" si="7"/>
        <v>965</v>
      </c>
      <c r="R8">
        <f t="shared" si="8"/>
        <v>0</v>
      </c>
      <c r="S8">
        <f t="shared" si="9"/>
        <v>0</v>
      </c>
    </row>
    <row r="9" spans="2:19" ht="63.75" customHeight="1" x14ac:dyDescent="0.25">
      <c r="B9" s="11" t="s">
        <v>33</v>
      </c>
      <c r="C9" s="11" t="s">
        <v>25</v>
      </c>
      <c r="D9" s="17" t="s">
        <v>34</v>
      </c>
      <c r="E9" s="16">
        <v>0</v>
      </c>
      <c r="F9" s="16">
        <f t="shared" si="0"/>
        <v>680.67226890756308</v>
      </c>
      <c r="G9" s="16">
        <f t="shared" si="1"/>
        <v>71.428571428571431</v>
      </c>
      <c r="H9" s="53">
        <f t="shared" si="2"/>
        <v>45.12605042016807</v>
      </c>
      <c r="I9" s="53">
        <f t="shared" si="3"/>
        <v>97.77310924369749</v>
      </c>
      <c r="J9" s="16">
        <f t="shared" si="4"/>
        <v>0</v>
      </c>
      <c r="K9" s="53">
        <f t="shared" si="5"/>
        <v>752.10084033613452</v>
      </c>
      <c r="L9" s="53">
        <f t="shared" si="6"/>
        <v>0</v>
      </c>
      <c r="O9" s="54">
        <v>810</v>
      </c>
      <c r="P9" s="54">
        <v>85</v>
      </c>
      <c r="Q9" s="54">
        <f t="shared" si="7"/>
        <v>895</v>
      </c>
      <c r="R9">
        <f t="shared" si="8"/>
        <v>0</v>
      </c>
      <c r="S9">
        <f t="shared" si="9"/>
        <v>0</v>
      </c>
    </row>
    <row r="10" spans="2:19" ht="60" x14ac:dyDescent="0.25">
      <c r="B10" s="11" t="s">
        <v>35</v>
      </c>
      <c r="C10" s="11" t="s">
        <v>25</v>
      </c>
      <c r="D10" s="17" t="s">
        <v>36</v>
      </c>
      <c r="E10" s="16">
        <v>1</v>
      </c>
      <c r="F10" s="16">
        <f t="shared" si="0"/>
        <v>571.42857142857144</v>
      </c>
      <c r="G10" s="16">
        <f t="shared" si="1"/>
        <v>71.428571428571431</v>
      </c>
      <c r="H10" s="53">
        <f t="shared" si="2"/>
        <v>38.571428571428569</v>
      </c>
      <c r="I10" s="53">
        <f t="shared" si="3"/>
        <v>83.571428571428584</v>
      </c>
      <c r="J10" s="16">
        <f t="shared" si="4"/>
        <v>765</v>
      </c>
      <c r="K10" s="53">
        <f t="shared" si="5"/>
        <v>642.85714285714289</v>
      </c>
      <c r="L10" s="53">
        <f t="shared" si="6"/>
        <v>642.85714285714289</v>
      </c>
      <c r="O10" s="54">
        <v>680</v>
      </c>
      <c r="P10" s="54">
        <v>85</v>
      </c>
      <c r="Q10" s="54">
        <f t="shared" si="7"/>
        <v>765</v>
      </c>
      <c r="R10">
        <f t="shared" si="8"/>
        <v>680</v>
      </c>
      <c r="S10">
        <f t="shared" si="9"/>
        <v>85</v>
      </c>
    </row>
    <row r="11" spans="2:19" ht="138.75" customHeight="1" x14ac:dyDescent="0.25">
      <c r="B11" s="11" t="s">
        <v>37</v>
      </c>
      <c r="C11" s="11" t="s">
        <v>25</v>
      </c>
      <c r="D11" s="15" t="s">
        <v>38</v>
      </c>
      <c r="E11" s="16">
        <v>1</v>
      </c>
      <c r="F11" s="16">
        <f t="shared" si="0"/>
        <v>315.1260504201681</v>
      </c>
      <c r="G11" s="16">
        <f t="shared" si="1"/>
        <v>521.00840336134456</v>
      </c>
      <c r="H11" s="53">
        <f t="shared" si="2"/>
        <v>50.168067226890756</v>
      </c>
      <c r="I11" s="53">
        <f t="shared" si="3"/>
        <v>108.69747899159665</v>
      </c>
      <c r="J11" s="16">
        <f t="shared" si="4"/>
        <v>995.00000000000011</v>
      </c>
      <c r="K11" s="53">
        <f t="shared" si="5"/>
        <v>836.13445378151266</v>
      </c>
      <c r="L11" s="53">
        <f t="shared" si="6"/>
        <v>836.13445378151266</v>
      </c>
      <c r="O11" s="54">
        <v>375</v>
      </c>
      <c r="P11" s="54">
        <v>620</v>
      </c>
      <c r="Q11" s="54">
        <f t="shared" si="7"/>
        <v>995</v>
      </c>
      <c r="R11">
        <f t="shared" si="8"/>
        <v>375</v>
      </c>
      <c r="S11">
        <f t="shared" si="9"/>
        <v>620</v>
      </c>
    </row>
    <row r="12" spans="2:19" ht="144" customHeight="1" x14ac:dyDescent="0.25">
      <c r="B12" s="11" t="s">
        <v>39</v>
      </c>
      <c r="C12" s="11" t="s">
        <v>25</v>
      </c>
      <c r="D12" s="15" t="s">
        <v>40</v>
      </c>
      <c r="E12" s="16">
        <v>1</v>
      </c>
      <c r="F12" s="16">
        <f t="shared" si="0"/>
        <v>336.1344537815126</v>
      </c>
      <c r="G12" s="16">
        <f t="shared" si="1"/>
        <v>0</v>
      </c>
      <c r="H12" s="53">
        <f t="shared" si="2"/>
        <v>20.168067226890756</v>
      </c>
      <c r="I12" s="53">
        <f t="shared" si="3"/>
        <v>43.69747899159664</v>
      </c>
      <c r="J12" s="16">
        <f t="shared" si="4"/>
        <v>400</v>
      </c>
      <c r="K12" s="53">
        <f t="shared" si="5"/>
        <v>336.1344537815126</v>
      </c>
      <c r="L12" s="53">
        <f t="shared" si="6"/>
        <v>336.1344537815126</v>
      </c>
      <c r="O12" s="54">
        <v>400</v>
      </c>
      <c r="P12" s="54">
        <v>0</v>
      </c>
      <c r="Q12" s="54">
        <f t="shared" si="7"/>
        <v>400</v>
      </c>
      <c r="R12">
        <f t="shared" si="8"/>
        <v>400</v>
      </c>
      <c r="S12">
        <f t="shared" si="9"/>
        <v>0</v>
      </c>
    </row>
    <row r="13" spans="2:19" ht="45" x14ac:dyDescent="0.25">
      <c r="B13" s="11" t="s">
        <v>41</v>
      </c>
      <c r="C13" s="11" t="s">
        <v>25</v>
      </c>
      <c r="D13" s="15" t="s">
        <v>42</v>
      </c>
      <c r="E13" s="16">
        <v>1</v>
      </c>
      <c r="F13" s="16">
        <f t="shared" si="0"/>
        <v>1613.4453781512607</v>
      </c>
      <c r="G13" s="16">
        <f t="shared" si="1"/>
        <v>151.26050420168067</v>
      </c>
      <c r="H13" s="53">
        <f t="shared" si="2"/>
        <v>105.88235294117648</v>
      </c>
      <c r="I13" s="53">
        <f t="shared" si="3"/>
        <v>229.4117647058824</v>
      </c>
      <c r="J13" s="16">
        <f t="shared" si="4"/>
        <v>2100.0000000000005</v>
      </c>
      <c r="K13" s="53">
        <f t="shared" si="5"/>
        <v>1764.7058823529412</v>
      </c>
      <c r="L13" s="53">
        <f t="shared" si="6"/>
        <v>1764.7058823529412</v>
      </c>
      <c r="O13" s="54">
        <v>1920</v>
      </c>
      <c r="P13" s="54">
        <v>180</v>
      </c>
      <c r="Q13" s="54">
        <f t="shared" si="7"/>
        <v>2100</v>
      </c>
      <c r="R13">
        <f t="shared" si="8"/>
        <v>1920</v>
      </c>
      <c r="S13">
        <f t="shared" si="9"/>
        <v>180</v>
      </c>
    </row>
    <row r="14" spans="2:19" ht="60" x14ac:dyDescent="0.25">
      <c r="B14" s="11" t="s">
        <v>43</v>
      </c>
      <c r="C14" s="11" t="s">
        <v>25</v>
      </c>
      <c r="D14" s="15" t="s">
        <v>44</v>
      </c>
      <c r="E14" s="16">
        <v>1</v>
      </c>
      <c r="F14" s="16">
        <f t="shared" si="0"/>
        <v>0</v>
      </c>
      <c r="G14" s="16">
        <f t="shared" si="1"/>
        <v>210.0840336134454</v>
      </c>
      <c r="H14" s="53">
        <f t="shared" si="2"/>
        <v>12.605042016806724</v>
      </c>
      <c r="I14" s="53">
        <f t="shared" si="3"/>
        <v>27.310924369747902</v>
      </c>
      <c r="J14" s="16">
        <f t="shared" si="4"/>
        <v>250.00000000000003</v>
      </c>
      <c r="K14" s="53">
        <f t="shared" si="5"/>
        <v>210.0840336134454</v>
      </c>
      <c r="L14" s="53">
        <f t="shared" si="6"/>
        <v>210.0840336134454</v>
      </c>
      <c r="O14" s="54">
        <v>0</v>
      </c>
      <c r="P14" s="54">
        <v>250</v>
      </c>
      <c r="Q14" s="54">
        <f t="shared" si="7"/>
        <v>250</v>
      </c>
      <c r="R14">
        <f t="shared" si="8"/>
        <v>0</v>
      </c>
      <c r="S14">
        <f t="shared" si="9"/>
        <v>250</v>
      </c>
    </row>
    <row r="15" spans="2:19" ht="117.75" customHeight="1" x14ac:dyDescent="0.25">
      <c r="B15" s="11" t="s">
        <v>45</v>
      </c>
      <c r="C15" s="11" t="s">
        <v>25</v>
      </c>
      <c r="D15" s="15" t="s">
        <v>46</v>
      </c>
      <c r="E15" s="16">
        <v>1</v>
      </c>
      <c r="F15" s="16">
        <f t="shared" si="0"/>
        <v>380.67226890756302</v>
      </c>
      <c r="G15" s="16">
        <f t="shared" si="1"/>
        <v>29.411764705882355</v>
      </c>
      <c r="H15" s="53">
        <f t="shared" si="2"/>
        <v>24.605042016806724</v>
      </c>
      <c r="I15" s="53">
        <f t="shared" si="3"/>
        <v>53.310924369747902</v>
      </c>
      <c r="J15" s="16">
        <f t="shared" si="4"/>
        <v>488.00000000000006</v>
      </c>
      <c r="K15" s="53">
        <f t="shared" si="5"/>
        <v>410.0840336134454</v>
      </c>
      <c r="L15" s="53">
        <f t="shared" si="6"/>
        <v>410.0840336134454</v>
      </c>
      <c r="O15" s="54">
        <v>453</v>
      </c>
      <c r="P15" s="54">
        <v>35</v>
      </c>
      <c r="Q15" s="54">
        <f t="shared" si="7"/>
        <v>488</v>
      </c>
      <c r="R15">
        <f t="shared" si="8"/>
        <v>453</v>
      </c>
      <c r="S15">
        <f t="shared" si="9"/>
        <v>35</v>
      </c>
    </row>
    <row r="16" spans="2:19" ht="87.75" customHeight="1" x14ac:dyDescent="0.25">
      <c r="B16" s="11" t="s">
        <v>47</v>
      </c>
      <c r="C16" s="11" t="s">
        <v>25</v>
      </c>
      <c r="D16" s="15" t="s">
        <v>48</v>
      </c>
      <c r="E16" s="16">
        <v>1</v>
      </c>
      <c r="F16" s="16">
        <f t="shared" si="0"/>
        <v>182.56302521008405</v>
      </c>
      <c r="G16" s="16">
        <f t="shared" si="1"/>
        <v>5.0420168067226889</v>
      </c>
      <c r="H16" s="53">
        <f t="shared" si="2"/>
        <v>11.256302521008404</v>
      </c>
      <c r="I16" s="53">
        <f t="shared" si="3"/>
        <v>24.388655462184879</v>
      </c>
      <c r="J16" s="16">
        <f t="shared" si="4"/>
        <v>223.25000000000003</v>
      </c>
      <c r="K16" s="53">
        <f t="shared" si="5"/>
        <v>187.60504201680672</v>
      </c>
      <c r="L16" s="53">
        <f t="shared" si="6"/>
        <v>187.60504201680672</v>
      </c>
      <c r="O16" s="54">
        <v>217.25</v>
      </c>
      <c r="P16" s="54">
        <v>6</v>
      </c>
      <c r="Q16" s="54">
        <f t="shared" si="7"/>
        <v>223.25</v>
      </c>
      <c r="R16">
        <f t="shared" si="8"/>
        <v>217.25</v>
      </c>
      <c r="S16">
        <f t="shared" si="9"/>
        <v>6</v>
      </c>
    </row>
    <row r="17" spans="2:20" ht="106.5" customHeight="1" x14ac:dyDescent="0.25">
      <c r="B17" s="11" t="s">
        <v>49</v>
      </c>
      <c r="C17" s="11" t="s">
        <v>25</v>
      </c>
      <c r="D17" s="15" t="s">
        <v>50</v>
      </c>
      <c r="E17" s="16">
        <v>1</v>
      </c>
      <c r="F17" s="16">
        <f t="shared" si="0"/>
        <v>0</v>
      </c>
      <c r="G17" s="16">
        <f t="shared" si="1"/>
        <v>1092.4369747899161</v>
      </c>
      <c r="H17" s="53">
        <f t="shared" si="2"/>
        <v>65.546218487394967</v>
      </c>
      <c r="I17" s="53">
        <f t="shared" si="3"/>
        <v>142.0168067226891</v>
      </c>
      <c r="J17" s="16">
        <f t="shared" si="4"/>
        <v>1300.0000000000002</v>
      </c>
      <c r="K17" s="53">
        <f t="shared" si="5"/>
        <v>1092.4369747899161</v>
      </c>
      <c r="L17" s="53">
        <f t="shared" si="6"/>
        <v>1092.4369747899161</v>
      </c>
      <c r="O17" s="54">
        <v>0</v>
      </c>
      <c r="P17" s="54">
        <v>1300</v>
      </c>
      <c r="Q17" s="54">
        <f t="shared" si="7"/>
        <v>1300</v>
      </c>
      <c r="R17">
        <f t="shared" si="8"/>
        <v>0</v>
      </c>
      <c r="S17">
        <f t="shared" si="9"/>
        <v>1300</v>
      </c>
    </row>
    <row r="18" spans="2:20" ht="63.75" customHeight="1" x14ac:dyDescent="0.25">
      <c r="B18" s="11" t="s">
        <v>51</v>
      </c>
      <c r="C18" s="11" t="s">
        <v>25</v>
      </c>
      <c r="D18" s="15" t="s">
        <v>52</v>
      </c>
      <c r="E18" s="16">
        <v>0</v>
      </c>
      <c r="F18" s="16">
        <f t="shared" si="0"/>
        <v>0</v>
      </c>
      <c r="G18" s="16">
        <f t="shared" si="1"/>
        <v>1008.4033613445379</v>
      </c>
      <c r="H18" s="53">
        <f t="shared" si="2"/>
        <v>60.504201680672267</v>
      </c>
      <c r="I18" s="53">
        <f t="shared" si="3"/>
        <v>131.09243697478993</v>
      </c>
      <c r="J18" s="16">
        <f t="shared" si="4"/>
        <v>0</v>
      </c>
      <c r="K18" s="53">
        <f t="shared" si="5"/>
        <v>1008.4033613445379</v>
      </c>
      <c r="L18" s="53">
        <f t="shared" si="6"/>
        <v>0</v>
      </c>
      <c r="O18" s="54">
        <v>0</v>
      </c>
      <c r="P18" s="54">
        <v>1200</v>
      </c>
      <c r="Q18">
        <f t="shared" si="7"/>
        <v>1200</v>
      </c>
      <c r="R18">
        <f t="shared" si="8"/>
        <v>0</v>
      </c>
      <c r="S18">
        <f t="shared" si="9"/>
        <v>0</v>
      </c>
    </row>
    <row r="19" spans="2:20" ht="45" x14ac:dyDescent="0.25">
      <c r="B19" s="11" t="s">
        <v>53</v>
      </c>
      <c r="C19" s="11" t="s">
        <v>25</v>
      </c>
      <c r="D19" s="15" t="s">
        <v>54</v>
      </c>
      <c r="E19" s="16">
        <v>1</v>
      </c>
      <c r="F19" s="16">
        <f t="shared" si="0"/>
        <v>208.40336134453781</v>
      </c>
      <c r="G19" s="16">
        <f t="shared" si="1"/>
        <v>0</v>
      </c>
      <c r="H19" s="53">
        <f t="shared" si="2"/>
        <v>12.504201680672269</v>
      </c>
      <c r="I19" s="53">
        <f t="shared" si="3"/>
        <v>27.092436974789916</v>
      </c>
      <c r="J19" s="16">
        <f t="shared" si="4"/>
        <v>248</v>
      </c>
      <c r="K19" s="53">
        <f t="shared" si="5"/>
        <v>208.40336134453781</v>
      </c>
      <c r="L19" s="53">
        <f t="shared" si="6"/>
        <v>208.40336134453781</v>
      </c>
      <c r="O19" s="54">
        <v>248</v>
      </c>
      <c r="P19" s="54">
        <v>0</v>
      </c>
      <c r="Q19" s="54">
        <f>O19+P19</f>
        <v>248</v>
      </c>
      <c r="R19">
        <f t="shared" si="8"/>
        <v>248</v>
      </c>
      <c r="S19">
        <f t="shared" si="9"/>
        <v>0</v>
      </c>
    </row>
    <row r="20" spans="2:20" ht="45" x14ac:dyDescent="0.25">
      <c r="B20" s="11" t="s">
        <v>55</v>
      </c>
      <c r="C20" s="11" t="s">
        <v>25</v>
      </c>
      <c r="D20" s="15" t="s">
        <v>56</v>
      </c>
      <c r="E20" s="16">
        <v>1</v>
      </c>
      <c r="F20" s="16">
        <f t="shared" si="0"/>
        <v>134.45378151260505</v>
      </c>
      <c r="G20" s="16">
        <f t="shared" si="1"/>
        <v>29.411764705882355</v>
      </c>
      <c r="H20" s="53">
        <f t="shared" si="2"/>
        <v>9.8319327731092425</v>
      </c>
      <c r="I20" s="53">
        <f t="shared" si="3"/>
        <v>21.302521008403364</v>
      </c>
      <c r="J20" s="16">
        <f t="shared" si="4"/>
        <v>195</v>
      </c>
      <c r="K20" s="53">
        <f t="shared" si="5"/>
        <v>163.8655462184874</v>
      </c>
      <c r="L20" s="53">
        <f t="shared" si="6"/>
        <v>163.8655462184874</v>
      </c>
      <c r="O20" s="54">
        <v>160</v>
      </c>
      <c r="P20" s="54">
        <v>35</v>
      </c>
      <c r="Q20" s="54">
        <f>O20+P20</f>
        <v>195</v>
      </c>
      <c r="R20">
        <f t="shared" si="8"/>
        <v>160</v>
      </c>
      <c r="S20">
        <f t="shared" si="9"/>
        <v>35</v>
      </c>
    </row>
    <row r="21" spans="2:20" ht="66" customHeight="1" x14ac:dyDescent="0.25">
      <c r="B21" s="11" t="s">
        <v>57</v>
      </c>
      <c r="C21" s="11" t="s">
        <v>25</v>
      </c>
      <c r="D21" s="15" t="s">
        <v>58</v>
      </c>
      <c r="E21" s="16">
        <v>1</v>
      </c>
      <c r="F21" s="16">
        <f t="shared" si="0"/>
        <v>151.26050420168067</v>
      </c>
      <c r="G21" s="16">
        <f t="shared" si="1"/>
        <v>168.0672268907563</v>
      </c>
      <c r="H21" s="53">
        <f t="shared" si="2"/>
        <v>19.159663865546218</v>
      </c>
      <c r="I21" s="53">
        <f t="shared" si="3"/>
        <v>41.512605042016808</v>
      </c>
      <c r="J21" s="16">
        <f t="shared" si="4"/>
        <v>380</v>
      </c>
      <c r="K21" s="53">
        <f t="shared" si="5"/>
        <v>319.32773109243698</v>
      </c>
      <c r="L21" s="53">
        <f t="shared" si="6"/>
        <v>319.32773109243698</v>
      </c>
      <c r="O21" s="54">
        <v>180</v>
      </c>
      <c r="P21" s="54">
        <v>200</v>
      </c>
      <c r="Q21" s="54">
        <f>O21+P21</f>
        <v>380</v>
      </c>
      <c r="R21">
        <f t="shared" si="8"/>
        <v>180</v>
      </c>
      <c r="S21">
        <f t="shared" si="9"/>
        <v>200</v>
      </c>
    </row>
    <row r="22" spans="2:20" ht="60" customHeight="1" x14ac:dyDescent="0.25">
      <c r="B22" s="11" t="s">
        <v>59</v>
      </c>
      <c r="C22" s="11" t="s">
        <v>60</v>
      </c>
      <c r="D22" s="15" t="s">
        <v>61</v>
      </c>
      <c r="E22" s="16">
        <v>0</v>
      </c>
      <c r="F22" s="16">
        <f t="shared" si="0"/>
        <v>1.0084033613445378</v>
      </c>
      <c r="G22" s="16">
        <f t="shared" si="1"/>
        <v>0.84033613445378152</v>
      </c>
      <c r="H22" s="53">
        <f t="shared" si="2"/>
        <v>0.11092436974789917</v>
      </c>
      <c r="I22" s="53">
        <f t="shared" si="3"/>
        <v>0.24033613445378152</v>
      </c>
      <c r="J22" s="16">
        <f t="shared" si="4"/>
        <v>0</v>
      </c>
      <c r="K22" s="53">
        <f t="shared" si="5"/>
        <v>1.8487394957983196</v>
      </c>
      <c r="L22" s="53">
        <f t="shared" si="6"/>
        <v>0</v>
      </c>
      <c r="O22" s="54">
        <v>1.2</v>
      </c>
      <c r="P22" s="54">
        <v>1</v>
      </c>
      <c r="Q22" s="54">
        <f>O22+P22</f>
        <v>2.2000000000000002</v>
      </c>
      <c r="R22" s="54">
        <f t="shared" si="8"/>
        <v>0</v>
      </c>
      <c r="S22" s="54">
        <f t="shared" si="9"/>
        <v>0</v>
      </c>
    </row>
    <row r="23" spans="2:20" x14ac:dyDescent="0.25">
      <c r="B23" s="18" t="s">
        <v>62</v>
      </c>
      <c r="C23" s="11" t="s">
        <v>25</v>
      </c>
      <c r="D23" s="15" t="s">
        <v>63</v>
      </c>
      <c r="E23" s="16">
        <v>0</v>
      </c>
      <c r="F23" s="16">
        <f t="shared" si="0"/>
        <v>151.26050420168067</v>
      </c>
      <c r="G23" s="16">
        <f t="shared" si="1"/>
        <v>33.613445378151262</v>
      </c>
      <c r="H23" s="53">
        <f t="shared" si="2"/>
        <v>11.092436974789916</v>
      </c>
      <c r="I23" s="53">
        <f t="shared" si="3"/>
        <v>24.033613445378151</v>
      </c>
      <c r="J23" s="16">
        <f t="shared" si="4"/>
        <v>0</v>
      </c>
      <c r="K23" s="53">
        <f t="shared" si="5"/>
        <v>184.87394957983193</v>
      </c>
      <c r="L23" s="53">
        <f t="shared" si="6"/>
        <v>0</v>
      </c>
      <c r="O23" s="54">
        <v>180</v>
      </c>
      <c r="P23" s="54">
        <v>40</v>
      </c>
      <c r="Q23" s="54">
        <f>O23+P23</f>
        <v>220</v>
      </c>
      <c r="R23" s="54">
        <f t="shared" si="8"/>
        <v>0</v>
      </c>
      <c r="S23" s="54">
        <f t="shared" si="9"/>
        <v>0</v>
      </c>
    </row>
    <row r="24" spans="2:20" ht="60" x14ac:dyDescent="0.25">
      <c r="B24" s="11" t="s">
        <v>64</v>
      </c>
      <c r="C24" s="11" t="s">
        <v>25</v>
      </c>
      <c r="D24" s="15" t="s">
        <v>65</v>
      </c>
      <c r="E24" s="16">
        <v>0</v>
      </c>
      <c r="F24" s="16">
        <f t="shared" si="0"/>
        <v>420.1680672268908</v>
      </c>
      <c r="G24" s="16">
        <f t="shared" si="1"/>
        <v>126.05042016806723</v>
      </c>
      <c r="H24" s="14">
        <f t="shared" si="2"/>
        <v>32.773109243697483</v>
      </c>
      <c r="I24" s="14">
        <f t="shared" si="3"/>
        <v>71.008403361344548</v>
      </c>
      <c r="J24" s="13">
        <f t="shared" si="4"/>
        <v>0</v>
      </c>
      <c r="K24" s="53">
        <f t="shared" si="5"/>
        <v>546.21848739495806</v>
      </c>
      <c r="L24" s="53">
        <f t="shared" si="6"/>
        <v>0</v>
      </c>
      <c r="O24" s="54">
        <v>500</v>
      </c>
      <c r="P24" s="54">
        <v>150</v>
      </c>
      <c r="Q24" s="54">
        <f>(O24+P24)</f>
        <v>650</v>
      </c>
      <c r="R24">
        <f t="shared" si="8"/>
        <v>0</v>
      </c>
      <c r="S24">
        <f t="shared" si="9"/>
        <v>0</v>
      </c>
    </row>
    <row r="25" spans="2:20" ht="34.5" customHeight="1" x14ac:dyDescent="0.25">
      <c r="B25" s="18" t="s">
        <v>66</v>
      </c>
      <c r="C25" s="11" t="s">
        <v>25</v>
      </c>
      <c r="D25" s="15" t="s">
        <v>67</v>
      </c>
      <c r="E25" s="16">
        <v>0</v>
      </c>
      <c r="F25" s="16">
        <f t="shared" si="0"/>
        <v>33.613445378151262</v>
      </c>
      <c r="G25" s="16">
        <f t="shared" si="1"/>
        <v>8.4033613445378155</v>
      </c>
      <c r="H25" s="14">
        <f t="shared" si="2"/>
        <v>2.5210084033613445</v>
      </c>
      <c r="I25" s="14">
        <f t="shared" si="3"/>
        <v>5.46218487394958</v>
      </c>
      <c r="J25" s="13">
        <f t="shared" si="4"/>
        <v>0</v>
      </c>
      <c r="K25" s="53">
        <f t="shared" si="5"/>
        <v>42.016806722689076</v>
      </c>
      <c r="L25" s="53">
        <f t="shared" si="6"/>
        <v>0</v>
      </c>
      <c r="O25" s="54">
        <v>40</v>
      </c>
      <c r="P25" s="54">
        <v>10</v>
      </c>
      <c r="Q25" s="54">
        <f>(O25+P25)</f>
        <v>50</v>
      </c>
      <c r="R25">
        <f t="shared" si="8"/>
        <v>0</v>
      </c>
      <c r="S25">
        <f t="shared" si="9"/>
        <v>0</v>
      </c>
    </row>
    <row r="26" spans="2:20" x14ac:dyDescent="0.25">
      <c r="D26" s="55"/>
      <c r="E26" s="1"/>
      <c r="F26" s="1"/>
      <c r="G26" s="1"/>
      <c r="H26" s="54"/>
      <c r="I26" s="54"/>
      <c r="J26" s="1"/>
      <c r="O26" s="54"/>
      <c r="P26" s="54"/>
      <c r="Q26" s="54"/>
    </row>
    <row r="27" spans="2:20" x14ac:dyDescent="0.25">
      <c r="E27" s="1"/>
      <c r="F27" s="1"/>
      <c r="H27" s="1"/>
      <c r="I27" s="1"/>
      <c r="J27" s="1">
        <f>SUM(J5:J25)</f>
        <v>28477.25</v>
      </c>
      <c r="K27" s="1">
        <f>SUM(K5:K25)</f>
        <v>19836.512605042022</v>
      </c>
      <c r="L27" s="1">
        <f>SUM(L5:L25)</f>
        <v>23930.462184873952</v>
      </c>
      <c r="R27" s="1">
        <f>SUM(R5:R25)</f>
        <v>25376.25</v>
      </c>
      <c r="S27" s="1">
        <f>SUM(S5:S25)</f>
        <v>3101</v>
      </c>
      <c r="T27" s="1">
        <f>R27+S27</f>
        <v>28477.25</v>
      </c>
    </row>
    <row r="28" spans="2:20" x14ac:dyDescent="0.25">
      <c r="E28" s="1"/>
      <c r="F28" s="1"/>
      <c r="H28" s="1"/>
      <c r="I28" s="1"/>
      <c r="J28" s="1"/>
      <c r="R28" s="1"/>
      <c r="S28" s="1"/>
      <c r="T28" s="1"/>
    </row>
    <row r="29" spans="2:20" x14ac:dyDescent="0.25">
      <c r="B29" s="98" t="s">
        <v>69</v>
      </c>
      <c r="C29" s="98"/>
      <c r="D29" s="98"/>
      <c r="E29" s="9"/>
      <c r="F29" s="9"/>
      <c r="G29" s="9"/>
      <c r="H29" s="102"/>
      <c r="I29" s="102"/>
      <c r="J29" s="102"/>
      <c r="K29" s="103"/>
      <c r="L29" s="103"/>
    </row>
    <row r="30" spans="2:20" ht="127.5" customHeight="1" x14ac:dyDescent="0.25">
      <c r="B30" s="11" t="s">
        <v>70</v>
      </c>
      <c r="C30" s="11" t="s">
        <v>25</v>
      </c>
      <c r="D30" s="15" t="s">
        <v>71</v>
      </c>
      <c r="E30" s="13">
        <v>1</v>
      </c>
      <c r="F30" s="16">
        <f t="shared" ref="F30:F46" si="10">+IF(27=0,0,O30/1.19)</f>
        <v>0</v>
      </c>
      <c r="G30" s="16">
        <f t="shared" ref="G30:G46" si="11">+IF(27=0,0,P30/1.19)</f>
        <v>197.47899159663865</v>
      </c>
      <c r="H30" s="53">
        <f t="shared" ref="H30:H46" si="12">(F30+G30)*0.06</f>
        <v>11.848739495798318</v>
      </c>
      <c r="I30" s="53">
        <f t="shared" ref="I30:I46" si="13">(G30+F30)*0.13</f>
        <v>25.672268907563026</v>
      </c>
      <c r="J30" s="13">
        <f t="shared" ref="J30:J46" si="14">(F30+G30+H30+I30)*E30</f>
        <v>235</v>
      </c>
      <c r="K30" s="53">
        <f t="shared" ref="K30:K46" si="15">Q30/1.19</f>
        <v>197.47899159663865</v>
      </c>
      <c r="L30" s="53">
        <f t="shared" ref="L30:L46" si="16">K30*E30</f>
        <v>197.47899159663865</v>
      </c>
      <c r="O30" s="54">
        <v>0</v>
      </c>
      <c r="P30" s="54">
        <v>235</v>
      </c>
      <c r="Q30" s="54">
        <f t="shared" ref="Q30:Q46" si="17">O30+P30</f>
        <v>235</v>
      </c>
      <c r="R30">
        <f t="shared" ref="R30:R46" si="18">O30*E30</f>
        <v>0</v>
      </c>
      <c r="S30">
        <f t="shared" ref="S30:S46" si="19">P30*E30</f>
        <v>235</v>
      </c>
    </row>
    <row r="31" spans="2:20" ht="118.5" customHeight="1" x14ac:dyDescent="0.25">
      <c r="B31" s="11" t="s">
        <v>72</v>
      </c>
      <c r="C31" s="11" t="s">
        <v>25</v>
      </c>
      <c r="D31" s="15" t="s">
        <v>73</v>
      </c>
      <c r="E31" s="16">
        <v>1</v>
      </c>
      <c r="F31" s="16">
        <f t="shared" si="10"/>
        <v>108.90756302521008</v>
      </c>
      <c r="G31" s="16">
        <f t="shared" si="11"/>
        <v>151.26050420168067</v>
      </c>
      <c r="H31" s="53">
        <f t="shared" si="12"/>
        <v>15.610084033613443</v>
      </c>
      <c r="I31" s="53">
        <f t="shared" si="13"/>
        <v>33.821848739495799</v>
      </c>
      <c r="J31" s="16">
        <f t="shared" si="14"/>
        <v>309.59999999999997</v>
      </c>
      <c r="K31" s="53">
        <f t="shared" si="15"/>
        <v>260.1680672268908</v>
      </c>
      <c r="L31" s="53">
        <f t="shared" si="16"/>
        <v>260.1680672268908</v>
      </c>
      <c r="O31" s="54">
        <v>129.6</v>
      </c>
      <c r="P31" s="54">
        <v>180</v>
      </c>
      <c r="Q31" s="54">
        <f t="shared" si="17"/>
        <v>309.60000000000002</v>
      </c>
      <c r="R31">
        <f t="shared" si="18"/>
        <v>129.6</v>
      </c>
      <c r="S31">
        <f t="shared" si="19"/>
        <v>180</v>
      </c>
    </row>
    <row r="32" spans="2:20" ht="118.5" customHeight="1" x14ac:dyDescent="0.25">
      <c r="B32" s="11" t="s">
        <v>74</v>
      </c>
      <c r="C32" s="11" t="s">
        <v>25</v>
      </c>
      <c r="D32" s="15" t="s">
        <v>75</v>
      </c>
      <c r="E32" s="16">
        <v>0</v>
      </c>
      <c r="F32" s="16">
        <f t="shared" si="10"/>
        <v>18.151260504201684</v>
      </c>
      <c r="G32" s="16">
        <f t="shared" si="11"/>
        <v>151.26050420168067</v>
      </c>
      <c r="H32" s="53">
        <f t="shared" si="12"/>
        <v>10.164705882352941</v>
      </c>
      <c r="I32" s="53">
        <f t="shared" si="13"/>
        <v>22.023529411764706</v>
      </c>
      <c r="J32" s="16">
        <f t="shared" si="14"/>
        <v>0</v>
      </c>
      <c r="K32" s="53">
        <f t="shared" si="15"/>
        <v>169.41176470588235</v>
      </c>
      <c r="L32" s="53">
        <f t="shared" si="16"/>
        <v>0</v>
      </c>
      <c r="O32" s="54">
        <v>21.6</v>
      </c>
      <c r="P32" s="54">
        <v>180</v>
      </c>
      <c r="Q32" s="54">
        <f t="shared" si="17"/>
        <v>201.6</v>
      </c>
      <c r="R32">
        <f t="shared" si="18"/>
        <v>0</v>
      </c>
      <c r="S32">
        <f t="shared" si="19"/>
        <v>0</v>
      </c>
    </row>
    <row r="33" spans="2:20" ht="111.75" customHeight="1" x14ac:dyDescent="0.25">
      <c r="B33" s="11" t="s">
        <v>76</v>
      </c>
      <c r="C33" s="11" t="s">
        <v>25</v>
      </c>
      <c r="D33" s="15" t="s">
        <v>77</v>
      </c>
      <c r="E33" s="16">
        <v>2</v>
      </c>
      <c r="F33" s="16">
        <f t="shared" si="10"/>
        <v>0</v>
      </c>
      <c r="G33" s="16">
        <f t="shared" si="11"/>
        <v>126.05042016806723</v>
      </c>
      <c r="H33" s="53">
        <f t="shared" si="12"/>
        <v>7.5630252100840334</v>
      </c>
      <c r="I33" s="53">
        <f t="shared" si="13"/>
        <v>16.386554621848742</v>
      </c>
      <c r="J33" s="16">
        <f t="shared" si="14"/>
        <v>300</v>
      </c>
      <c r="K33" s="53">
        <f t="shared" si="15"/>
        <v>126.05042016806723</v>
      </c>
      <c r="L33" s="53">
        <f t="shared" si="16"/>
        <v>252.10084033613447</v>
      </c>
      <c r="O33" s="54">
        <v>0</v>
      </c>
      <c r="P33" s="54">
        <v>150</v>
      </c>
      <c r="Q33" s="54">
        <f t="shared" si="17"/>
        <v>150</v>
      </c>
      <c r="R33">
        <f t="shared" si="18"/>
        <v>0</v>
      </c>
      <c r="S33">
        <f t="shared" si="19"/>
        <v>300</v>
      </c>
    </row>
    <row r="34" spans="2:20" ht="30" x14ac:dyDescent="0.25">
      <c r="B34" s="11" t="s">
        <v>78</v>
      </c>
      <c r="C34" s="11" t="s">
        <v>25</v>
      </c>
      <c r="D34" s="15" t="s">
        <v>79</v>
      </c>
      <c r="E34" s="16">
        <v>2</v>
      </c>
      <c r="F34" s="16">
        <f t="shared" si="10"/>
        <v>75.630252100840337</v>
      </c>
      <c r="G34" s="16">
        <f t="shared" si="11"/>
        <v>0</v>
      </c>
      <c r="H34" s="53">
        <f t="shared" si="12"/>
        <v>4.53781512605042</v>
      </c>
      <c r="I34" s="53">
        <f t="shared" si="13"/>
        <v>9.8319327731092443</v>
      </c>
      <c r="J34" s="16">
        <f t="shared" si="14"/>
        <v>180</v>
      </c>
      <c r="K34" s="53">
        <f t="shared" si="15"/>
        <v>75.630252100840337</v>
      </c>
      <c r="L34" s="53">
        <f t="shared" si="16"/>
        <v>151.26050420168067</v>
      </c>
      <c r="O34" s="54">
        <v>90</v>
      </c>
      <c r="P34" s="54">
        <v>0</v>
      </c>
      <c r="Q34" s="54">
        <f t="shared" si="17"/>
        <v>90</v>
      </c>
      <c r="R34">
        <f t="shared" si="18"/>
        <v>180</v>
      </c>
      <c r="S34">
        <f t="shared" si="19"/>
        <v>0</v>
      </c>
    </row>
    <row r="35" spans="2:20" ht="30" x14ac:dyDescent="0.25">
      <c r="B35" s="11" t="s">
        <v>80</v>
      </c>
      <c r="C35" s="11"/>
      <c r="D35" s="15" t="s">
        <v>81</v>
      </c>
      <c r="E35" s="16">
        <v>2</v>
      </c>
      <c r="F35" s="16">
        <f t="shared" si="10"/>
        <v>100.84033613445379</v>
      </c>
      <c r="G35" s="16">
        <f t="shared" si="11"/>
        <v>0</v>
      </c>
      <c r="H35" s="53">
        <f t="shared" si="12"/>
        <v>6.0504201680672276</v>
      </c>
      <c r="I35" s="53">
        <f t="shared" si="13"/>
        <v>13.109243697478993</v>
      </c>
      <c r="J35" s="16">
        <f t="shared" si="14"/>
        <v>240.00000000000003</v>
      </c>
      <c r="K35" s="53">
        <f t="shared" si="15"/>
        <v>100.84033613445379</v>
      </c>
      <c r="L35" s="53">
        <f t="shared" si="16"/>
        <v>201.68067226890759</v>
      </c>
      <c r="O35" s="54">
        <v>120</v>
      </c>
      <c r="P35" s="54">
        <v>0</v>
      </c>
      <c r="Q35" s="54">
        <f t="shared" si="17"/>
        <v>120</v>
      </c>
      <c r="R35">
        <f t="shared" si="18"/>
        <v>240</v>
      </c>
      <c r="S35">
        <f t="shared" si="19"/>
        <v>0</v>
      </c>
    </row>
    <row r="36" spans="2:20" ht="105" customHeight="1" x14ac:dyDescent="0.25">
      <c r="B36" s="11" t="s">
        <v>82</v>
      </c>
      <c r="C36" s="11" t="s">
        <v>25</v>
      </c>
      <c r="D36" s="15" t="s">
        <v>83</v>
      </c>
      <c r="E36" s="16">
        <v>0</v>
      </c>
      <c r="F36" s="16">
        <f t="shared" si="10"/>
        <v>0</v>
      </c>
      <c r="G36" s="16">
        <f t="shared" si="11"/>
        <v>92.436974789915965</v>
      </c>
      <c r="H36" s="53">
        <f t="shared" si="12"/>
        <v>5.5462184873949578</v>
      </c>
      <c r="I36" s="53">
        <f t="shared" si="13"/>
        <v>12.016806722689076</v>
      </c>
      <c r="J36" s="16">
        <f t="shared" si="14"/>
        <v>0</v>
      </c>
      <c r="K36" s="53">
        <f t="shared" si="15"/>
        <v>92.436974789915965</v>
      </c>
      <c r="L36" s="53">
        <f t="shared" si="16"/>
        <v>0</v>
      </c>
      <c r="O36" s="54">
        <v>0</v>
      </c>
      <c r="P36" s="54">
        <v>110</v>
      </c>
      <c r="Q36" s="54">
        <f t="shared" si="17"/>
        <v>110</v>
      </c>
      <c r="R36">
        <f t="shared" si="18"/>
        <v>0</v>
      </c>
      <c r="S36">
        <f t="shared" si="19"/>
        <v>0</v>
      </c>
    </row>
    <row r="37" spans="2:20" ht="30" x14ac:dyDescent="0.25">
      <c r="B37" s="11" t="s">
        <v>84</v>
      </c>
      <c r="C37" s="11" t="s">
        <v>25</v>
      </c>
      <c r="D37" s="15" t="s">
        <v>85</v>
      </c>
      <c r="E37" s="16">
        <v>0</v>
      </c>
      <c r="F37" s="16">
        <f t="shared" si="10"/>
        <v>33.613445378151262</v>
      </c>
      <c r="G37" s="16">
        <f t="shared" si="11"/>
        <v>0</v>
      </c>
      <c r="H37" s="53">
        <f t="shared" si="12"/>
        <v>2.0168067226890756</v>
      </c>
      <c r="I37" s="53">
        <f t="shared" si="13"/>
        <v>4.3697478991596643</v>
      </c>
      <c r="J37" s="16">
        <f t="shared" si="14"/>
        <v>0</v>
      </c>
      <c r="K37" s="53">
        <f t="shared" si="15"/>
        <v>33.613445378151262</v>
      </c>
      <c r="L37" s="53">
        <f t="shared" si="16"/>
        <v>0</v>
      </c>
      <c r="O37" s="54">
        <v>40</v>
      </c>
      <c r="P37" s="54">
        <v>0</v>
      </c>
      <c r="Q37" s="54">
        <f t="shared" si="17"/>
        <v>40</v>
      </c>
      <c r="R37">
        <f t="shared" si="18"/>
        <v>0</v>
      </c>
      <c r="S37">
        <f t="shared" si="19"/>
        <v>0</v>
      </c>
    </row>
    <row r="38" spans="2:20" ht="30" x14ac:dyDescent="0.25">
      <c r="B38" s="11" t="s">
        <v>86</v>
      </c>
      <c r="C38" s="11"/>
      <c r="D38" s="15" t="s">
        <v>87</v>
      </c>
      <c r="E38" s="16">
        <v>0</v>
      </c>
      <c r="F38" s="16">
        <f t="shared" si="10"/>
        <v>67.226890756302524</v>
      </c>
      <c r="G38" s="16">
        <f t="shared" si="11"/>
        <v>0</v>
      </c>
      <c r="H38" s="53">
        <f t="shared" si="12"/>
        <v>4.0336134453781511</v>
      </c>
      <c r="I38" s="53">
        <f t="shared" si="13"/>
        <v>8.7394957983193287</v>
      </c>
      <c r="J38" s="16">
        <f t="shared" si="14"/>
        <v>0</v>
      </c>
      <c r="K38" s="53">
        <f t="shared" si="15"/>
        <v>67.226890756302524</v>
      </c>
      <c r="L38" s="53">
        <f t="shared" si="16"/>
        <v>0</v>
      </c>
      <c r="O38" s="54">
        <v>80</v>
      </c>
      <c r="P38" s="54">
        <v>0</v>
      </c>
      <c r="Q38" s="54">
        <f t="shared" si="17"/>
        <v>80</v>
      </c>
      <c r="R38">
        <f t="shared" si="18"/>
        <v>0</v>
      </c>
      <c r="S38">
        <f t="shared" si="19"/>
        <v>0</v>
      </c>
    </row>
    <row r="39" spans="2:20" ht="125.25" customHeight="1" x14ac:dyDescent="0.25">
      <c r="B39" s="11" t="s">
        <v>88</v>
      </c>
      <c r="C39" s="11" t="s">
        <v>25</v>
      </c>
      <c r="D39" s="15" t="s">
        <v>89</v>
      </c>
      <c r="E39" s="16">
        <v>0</v>
      </c>
      <c r="F39" s="16">
        <f t="shared" si="10"/>
        <v>0</v>
      </c>
      <c r="G39" s="16">
        <f t="shared" si="11"/>
        <v>168.0672268907563</v>
      </c>
      <c r="H39" s="53">
        <f t="shared" si="12"/>
        <v>10.084033613445378</v>
      </c>
      <c r="I39" s="53">
        <f t="shared" si="13"/>
        <v>21.84873949579832</v>
      </c>
      <c r="J39" s="16">
        <f t="shared" si="14"/>
        <v>0</v>
      </c>
      <c r="K39" s="53">
        <f t="shared" si="15"/>
        <v>168.0672268907563</v>
      </c>
      <c r="L39" s="53">
        <f t="shared" si="16"/>
        <v>0</v>
      </c>
      <c r="O39" s="54">
        <v>0</v>
      </c>
      <c r="P39" s="54">
        <v>200</v>
      </c>
      <c r="Q39" s="54">
        <f t="shared" si="17"/>
        <v>200</v>
      </c>
      <c r="R39">
        <f t="shared" si="18"/>
        <v>0</v>
      </c>
      <c r="S39">
        <f t="shared" si="19"/>
        <v>0</v>
      </c>
    </row>
    <row r="40" spans="2:20" ht="30" x14ac:dyDescent="0.25">
      <c r="B40" s="11" t="s">
        <v>90</v>
      </c>
      <c r="C40" s="11" t="s">
        <v>25</v>
      </c>
      <c r="D40" s="15" t="s">
        <v>91</v>
      </c>
      <c r="E40" s="16">
        <v>0</v>
      </c>
      <c r="F40" s="16">
        <f t="shared" si="10"/>
        <v>84.033613445378151</v>
      </c>
      <c r="G40" s="16">
        <f t="shared" si="11"/>
        <v>0</v>
      </c>
      <c r="H40" s="53">
        <f t="shared" si="12"/>
        <v>5.0420168067226889</v>
      </c>
      <c r="I40" s="53">
        <f t="shared" si="13"/>
        <v>10.92436974789916</v>
      </c>
      <c r="J40" s="16">
        <f t="shared" si="14"/>
        <v>0</v>
      </c>
      <c r="K40" s="53">
        <f t="shared" si="15"/>
        <v>84.033613445378151</v>
      </c>
      <c r="L40" s="53">
        <f t="shared" si="16"/>
        <v>0</v>
      </c>
      <c r="O40" s="54">
        <v>100</v>
      </c>
      <c r="P40" s="54">
        <v>0</v>
      </c>
      <c r="Q40" s="54">
        <f t="shared" si="17"/>
        <v>100</v>
      </c>
      <c r="R40">
        <f t="shared" si="18"/>
        <v>0</v>
      </c>
      <c r="S40">
        <f t="shared" si="19"/>
        <v>0</v>
      </c>
    </row>
    <row r="41" spans="2:20" ht="30" x14ac:dyDescent="0.25">
      <c r="B41" s="11" t="s">
        <v>92</v>
      </c>
      <c r="C41" s="11"/>
      <c r="D41" s="15" t="s">
        <v>93</v>
      </c>
      <c r="E41" s="16">
        <v>0</v>
      </c>
      <c r="F41" s="16">
        <f t="shared" si="10"/>
        <v>126.05042016806723</v>
      </c>
      <c r="G41" s="16">
        <f t="shared" si="11"/>
        <v>0</v>
      </c>
      <c r="H41" s="53">
        <f t="shared" si="12"/>
        <v>7.5630252100840334</v>
      </c>
      <c r="I41" s="53">
        <f t="shared" si="13"/>
        <v>16.386554621848742</v>
      </c>
      <c r="J41" s="16">
        <f t="shared" si="14"/>
        <v>0</v>
      </c>
      <c r="K41" s="53">
        <f t="shared" si="15"/>
        <v>126.05042016806723</v>
      </c>
      <c r="L41" s="53">
        <f t="shared" si="16"/>
        <v>0</v>
      </c>
      <c r="O41" s="54">
        <v>150</v>
      </c>
      <c r="P41" s="54">
        <v>0</v>
      </c>
      <c r="Q41" s="54">
        <f t="shared" si="17"/>
        <v>150</v>
      </c>
      <c r="R41">
        <f t="shared" si="18"/>
        <v>0</v>
      </c>
      <c r="S41">
        <f t="shared" si="19"/>
        <v>0</v>
      </c>
    </row>
    <row r="42" spans="2:20" ht="45" x14ac:dyDescent="0.25">
      <c r="B42" s="11" t="s">
        <v>94</v>
      </c>
      <c r="C42" s="11" t="s">
        <v>25</v>
      </c>
      <c r="D42" s="15" t="s">
        <v>95</v>
      </c>
      <c r="E42" s="16">
        <v>1</v>
      </c>
      <c r="F42" s="16">
        <f t="shared" si="10"/>
        <v>126.05042016806723</v>
      </c>
      <c r="G42" s="16">
        <f t="shared" si="11"/>
        <v>16.806722689075631</v>
      </c>
      <c r="H42" s="53">
        <f t="shared" si="12"/>
        <v>8.5714285714285712</v>
      </c>
      <c r="I42" s="53">
        <f t="shared" si="13"/>
        <v>18.571428571428573</v>
      </c>
      <c r="J42" s="16">
        <f t="shared" si="14"/>
        <v>170.00000000000003</v>
      </c>
      <c r="K42" s="53">
        <f t="shared" si="15"/>
        <v>142.85714285714286</v>
      </c>
      <c r="L42" s="53">
        <f t="shared" si="16"/>
        <v>142.85714285714286</v>
      </c>
      <c r="O42" s="54">
        <v>150</v>
      </c>
      <c r="P42" s="54">
        <v>20</v>
      </c>
      <c r="Q42" s="54">
        <f t="shared" si="17"/>
        <v>170</v>
      </c>
      <c r="R42">
        <f t="shared" si="18"/>
        <v>150</v>
      </c>
      <c r="S42">
        <f t="shared" si="19"/>
        <v>20</v>
      </c>
    </row>
    <row r="43" spans="2:20" ht="150" customHeight="1" x14ac:dyDescent="0.25">
      <c r="B43" s="11" t="s">
        <v>96</v>
      </c>
      <c r="C43" s="11" t="s">
        <v>60</v>
      </c>
      <c r="D43" s="15" t="s">
        <v>97</v>
      </c>
      <c r="E43" s="16">
        <v>5</v>
      </c>
      <c r="F43" s="16">
        <f t="shared" si="10"/>
        <v>0</v>
      </c>
      <c r="G43" s="16">
        <f t="shared" si="11"/>
        <v>42.016806722689076</v>
      </c>
      <c r="H43" s="53">
        <f t="shared" si="12"/>
        <v>2.5210084033613445</v>
      </c>
      <c r="I43" s="53">
        <f t="shared" si="13"/>
        <v>5.46218487394958</v>
      </c>
      <c r="J43" s="16">
        <f t="shared" si="14"/>
        <v>250</v>
      </c>
      <c r="K43" s="53">
        <f t="shared" si="15"/>
        <v>42.016806722689076</v>
      </c>
      <c r="L43" s="53">
        <f t="shared" si="16"/>
        <v>210.08403361344537</v>
      </c>
      <c r="O43" s="54">
        <v>0</v>
      </c>
      <c r="P43" s="54">
        <v>50</v>
      </c>
      <c r="Q43" s="54">
        <f t="shared" si="17"/>
        <v>50</v>
      </c>
      <c r="R43">
        <f t="shared" si="18"/>
        <v>0</v>
      </c>
      <c r="S43">
        <f t="shared" si="19"/>
        <v>250</v>
      </c>
    </row>
    <row r="44" spans="2:20" ht="45" x14ac:dyDescent="0.25">
      <c r="B44" s="11" t="s">
        <v>98</v>
      </c>
      <c r="C44" s="11" t="s">
        <v>25</v>
      </c>
      <c r="D44" s="15" t="s">
        <v>99</v>
      </c>
      <c r="E44" s="16">
        <v>1</v>
      </c>
      <c r="F44" s="16">
        <f t="shared" si="10"/>
        <v>29.411764705882355</v>
      </c>
      <c r="G44" s="16">
        <f t="shared" si="11"/>
        <v>42.016806722689076</v>
      </c>
      <c r="H44" s="53">
        <f t="shared" si="12"/>
        <v>4.2857142857142856</v>
      </c>
      <c r="I44" s="53">
        <f t="shared" si="13"/>
        <v>9.2857142857142865</v>
      </c>
      <c r="J44" s="16">
        <f t="shared" si="14"/>
        <v>85.000000000000014</v>
      </c>
      <c r="K44" s="53">
        <f t="shared" si="15"/>
        <v>71.428571428571431</v>
      </c>
      <c r="L44" s="53">
        <f t="shared" si="16"/>
        <v>71.428571428571431</v>
      </c>
      <c r="O44" s="54">
        <v>35</v>
      </c>
      <c r="P44" s="54">
        <v>50</v>
      </c>
      <c r="Q44" s="54">
        <f t="shared" si="17"/>
        <v>85</v>
      </c>
      <c r="R44">
        <f t="shared" si="18"/>
        <v>35</v>
      </c>
      <c r="S44">
        <f t="shared" si="19"/>
        <v>50</v>
      </c>
    </row>
    <row r="45" spans="2:20" ht="51" customHeight="1" x14ac:dyDescent="0.25">
      <c r="B45" s="11" t="s">
        <v>100</v>
      </c>
      <c r="C45" s="11" t="s">
        <v>60</v>
      </c>
      <c r="D45" s="15" t="s">
        <v>101</v>
      </c>
      <c r="E45" s="16">
        <v>3</v>
      </c>
      <c r="F45" s="16">
        <f t="shared" si="10"/>
        <v>0.92436974789915982</v>
      </c>
      <c r="G45" s="16">
        <f t="shared" si="11"/>
        <v>0</v>
      </c>
      <c r="H45" s="53">
        <f t="shared" si="12"/>
        <v>5.5462184873949584E-2</v>
      </c>
      <c r="I45" s="53">
        <f t="shared" si="13"/>
        <v>0.12016806722689079</v>
      </c>
      <c r="J45" s="16">
        <f t="shared" si="14"/>
        <v>3.3000000000000007</v>
      </c>
      <c r="K45" s="53">
        <f t="shared" si="15"/>
        <v>0.92436974789915982</v>
      </c>
      <c r="L45" s="53">
        <f t="shared" si="16"/>
        <v>2.7731092436974794</v>
      </c>
      <c r="O45" s="54">
        <v>1.1000000000000001</v>
      </c>
      <c r="P45" s="54">
        <v>0</v>
      </c>
      <c r="Q45" s="54">
        <f t="shared" si="17"/>
        <v>1.1000000000000001</v>
      </c>
      <c r="R45">
        <f t="shared" si="18"/>
        <v>3.3000000000000003</v>
      </c>
      <c r="S45">
        <f t="shared" si="19"/>
        <v>0</v>
      </c>
    </row>
    <row r="46" spans="2:20" ht="123" customHeight="1" x14ac:dyDescent="0.25">
      <c r="B46" s="11" t="s">
        <v>102</v>
      </c>
      <c r="C46" s="11" t="s">
        <v>25</v>
      </c>
      <c r="D46" s="15" t="s">
        <v>103</v>
      </c>
      <c r="E46" s="16">
        <v>1</v>
      </c>
      <c r="F46" s="16">
        <f t="shared" si="10"/>
        <v>184.87394957983193</v>
      </c>
      <c r="G46" s="16">
        <f t="shared" si="11"/>
        <v>16.806722689075631</v>
      </c>
      <c r="H46" s="53">
        <f t="shared" si="12"/>
        <v>12.100840336134453</v>
      </c>
      <c r="I46" s="53">
        <f t="shared" si="13"/>
        <v>26.218487394957982</v>
      </c>
      <c r="J46" s="16">
        <f t="shared" si="14"/>
        <v>239.99999999999997</v>
      </c>
      <c r="K46" s="53">
        <f t="shared" si="15"/>
        <v>201.68067226890759</v>
      </c>
      <c r="L46" s="53">
        <f t="shared" si="16"/>
        <v>201.68067226890759</v>
      </c>
      <c r="O46" s="54">
        <v>220</v>
      </c>
      <c r="P46" s="54">
        <v>20</v>
      </c>
      <c r="Q46" s="54">
        <f t="shared" si="17"/>
        <v>240</v>
      </c>
      <c r="R46">
        <f t="shared" si="18"/>
        <v>220</v>
      </c>
      <c r="S46">
        <f t="shared" si="19"/>
        <v>20</v>
      </c>
    </row>
    <row r="47" spans="2:20" x14ac:dyDescent="0.25">
      <c r="D47" s="55"/>
      <c r="E47" s="1"/>
      <c r="F47" s="1"/>
      <c r="G47" s="1"/>
      <c r="H47" s="54"/>
      <c r="I47" s="54"/>
      <c r="J47" s="1"/>
      <c r="K47" s="54"/>
      <c r="L47" s="54"/>
      <c r="O47" s="54"/>
      <c r="P47" s="54"/>
      <c r="Q47" s="54"/>
    </row>
    <row r="48" spans="2:20" x14ac:dyDescent="0.25">
      <c r="E48" s="1"/>
      <c r="F48" s="1"/>
      <c r="H48" s="1"/>
      <c r="I48" s="1"/>
      <c r="J48" s="1">
        <f>SUM(J30:J46)</f>
        <v>2012.8999999999999</v>
      </c>
      <c r="K48" s="1">
        <f>SUM(K30:K46)</f>
        <v>1959.9159663865548</v>
      </c>
      <c r="L48" s="1">
        <f>SUM(L30:L46)</f>
        <v>1691.5126050420167</v>
      </c>
      <c r="R48" s="1">
        <f>SUM(R30:R46)</f>
        <v>957.9</v>
      </c>
      <c r="S48" s="1">
        <f>SUM(S30:S46)</f>
        <v>1055</v>
      </c>
      <c r="T48" s="1">
        <f>R48+S48</f>
        <v>2012.9</v>
      </c>
    </row>
    <row r="49" spans="2:20" x14ac:dyDescent="0.25">
      <c r="E49" s="1"/>
      <c r="F49" s="1"/>
      <c r="G49" s="1"/>
    </row>
    <row r="50" spans="2:20" x14ac:dyDescent="0.25">
      <c r="B50" s="98" t="s">
        <v>104</v>
      </c>
      <c r="C50" s="98"/>
      <c r="D50" s="98"/>
      <c r="E50" s="9"/>
      <c r="F50" s="9"/>
      <c r="G50" s="9"/>
      <c r="H50" s="102"/>
      <c r="I50" s="102"/>
      <c r="J50" s="102"/>
      <c r="K50" s="103"/>
      <c r="L50" s="103"/>
    </row>
    <row r="51" spans="2:20" ht="92.25" customHeight="1" x14ac:dyDescent="0.25">
      <c r="B51" s="11" t="s">
        <v>105</v>
      </c>
      <c r="C51" s="11" t="s">
        <v>25</v>
      </c>
      <c r="D51" s="15" t="s">
        <v>106</v>
      </c>
      <c r="E51" s="13">
        <v>1</v>
      </c>
      <c r="F51" s="13">
        <f>K51-G51</f>
        <v>203.69747899159665</v>
      </c>
      <c r="G51" s="13">
        <f>P51</f>
        <v>40</v>
      </c>
      <c r="H51" s="53">
        <f>(F51+G51)*0.06</f>
        <v>14.621848739495798</v>
      </c>
      <c r="I51" s="53">
        <f>(G51+F51)*0.13</f>
        <v>31.680672268907568</v>
      </c>
      <c r="J51" s="16">
        <f>(F51+G51+H51+I51)*E51</f>
        <v>290.00000000000006</v>
      </c>
      <c r="K51" s="53">
        <f>Q51/1.19</f>
        <v>243.69747899159665</v>
      </c>
      <c r="L51" s="53">
        <f>K51*E51</f>
        <v>243.69747899159665</v>
      </c>
      <c r="O51" s="54">
        <v>250</v>
      </c>
      <c r="P51" s="54">
        <v>40</v>
      </c>
      <c r="Q51" s="54">
        <f>O51+P51</f>
        <v>290</v>
      </c>
      <c r="R51">
        <f>O51*E51</f>
        <v>250</v>
      </c>
      <c r="S51">
        <f>P51*E51</f>
        <v>40</v>
      </c>
    </row>
    <row r="52" spans="2:20" x14ac:dyDescent="0.25">
      <c r="D52" s="55"/>
      <c r="E52" s="1"/>
      <c r="F52" s="1"/>
      <c r="G52" s="1"/>
      <c r="H52" s="1"/>
      <c r="I52" s="1"/>
      <c r="J52" s="1"/>
      <c r="O52" s="54"/>
      <c r="P52" s="54"/>
      <c r="Q52" s="54"/>
    </row>
    <row r="53" spans="2:20" x14ac:dyDescent="0.25">
      <c r="E53" s="1"/>
      <c r="F53" s="1"/>
      <c r="J53" s="1">
        <f>SUM(J51)</f>
        <v>290.00000000000006</v>
      </c>
      <c r="K53" s="1">
        <f>SUM(K51)</f>
        <v>243.69747899159665</v>
      </c>
      <c r="L53" s="1">
        <f>SUM(L51)</f>
        <v>243.69747899159665</v>
      </c>
      <c r="R53" s="1">
        <f>SUM(R51)</f>
        <v>250</v>
      </c>
      <c r="S53" s="1">
        <f>SUM(S51)</f>
        <v>40</v>
      </c>
      <c r="T53" s="1">
        <f>R53+S53</f>
        <v>290</v>
      </c>
    </row>
    <row r="54" spans="2:20" x14ac:dyDescent="0.25">
      <c r="E54" s="1"/>
      <c r="F54" s="1"/>
      <c r="G54" s="1"/>
    </row>
    <row r="55" spans="2:20" ht="37.5" x14ac:dyDescent="0.3">
      <c r="D55" s="24" t="s">
        <v>229</v>
      </c>
      <c r="E55" s="25"/>
      <c r="F55" s="26"/>
      <c r="G55" s="27">
        <f>J27+J48+J53</f>
        <v>30780.15</v>
      </c>
    </row>
    <row r="57" spans="2:20" ht="21" x14ac:dyDescent="0.35">
      <c r="D57" s="31" t="s">
        <v>108</v>
      </c>
      <c r="E57" s="32"/>
      <c r="F57" s="32"/>
      <c r="G57" s="33">
        <f>R27+R48+R53</f>
        <v>26584.15</v>
      </c>
    </row>
    <row r="58" spans="2:20" ht="21" x14ac:dyDescent="0.35">
      <c r="D58" s="31" t="s">
        <v>109</v>
      </c>
      <c r="E58" s="32"/>
      <c r="F58" s="32"/>
      <c r="G58" s="33">
        <f>S27+S48+S53</f>
        <v>4196</v>
      </c>
    </row>
  </sheetData>
  <mergeCells count="7">
    <mergeCell ref="B4:D4"/>
    <mergeCell ref="B29:D29"/>
    <mergeCell ref="H29:J29"/>
    <mergeCell ref="K29:L29"/>
    <mergeCell ref="B50:D50"/>
    <mergeCell ref="H50:J50"/>
    <mergeCell ref="K50:L5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8"/>
  <sheetViews>
    <sheetView topLeftCell="A34" zoomScale="65" zoomScaleNormal="65" workbookViewId="0">
      <selection activeCell="D30" sqref="D30"/>
    </sheetView>
  </sheetViews>
  <sheetFormatPr baseColWidth="10" defaultColWidth="10.5703125" defaultRowHeight="15" x14ac:dyDescent="0.25"/>
  <cols>
    <col min="1" max="1" width="14.42578125" customWidth="1"/>
    <col min="4" max="4" width="57.28515625" customWidth="1"/>
    <col min="5" max="5" width="12.28515625" customWidth="1"/>
    <col min="6" max="6" width="13.85546875" customWidth="1"/>
    <col min="7" max="7" width="14.28515625" customWidth="1"/>
    <col min="8" max="8" width="15.5703125" customWidth="1"/>
    <col min="9" max="9" width="13.7109375" customWidth="1"/>
    <col min="10" max="10" width="15.7109375" customWidth="1"/>
    <col min="15" max="15" width="14.7109375" customWidth="1"/>
    <col min="16" max="16" width="15" customWidth="1"/>
    <col min="18" max="18" width="18.85546875" customWidth="1"/>
    <col min="19" max="19" width="19.85546875" customWidth="1"/>
    <col min="21" max="21" width="16.85546875" customWidth="1"/>
    <col min="22" max="22" width="17.28515625" customWidth="1"/>
  </cols>
  <sheetData>
    <row r="1" spans="2:19" x14ac:dyDescent="0.25">
      <c r="B1" t="s">
        <v>235</v>
      </c>
    </row>
    <row r="2" spans="2:19" ht="45" x14ac:dyDescent="0.25">
      <c r="B2" s="2" t="s">
        <v>0</v>
      </c>
      <c r="C2" s="3" t="s">
        <v>1</v>
      </c>
      <c r="D2" s="2" t="s">
        <v>2</v>
      </c>
      <c r="E2" s="2" t="s">
        <v>3</v>
      </c>
      <c r="F2" s="4" t="s">
        <v>4</v>
      </c>
      <c r="G2" s="5" t="s">
        <v>5</v>
      </c>
      <c r="H2" s="50" t="s">
        <v>215</v>
      </c>
      <c r="I2" s="50" t="s">
        <v>216</v>
      </c>
      <c r="J2" s="2" t="s">
        <v>217</v>
      </c>
      <c r="K2" s="4" t="s">
        <v>6</v>
      </c>
      <c r="L2" s="5" t="s">
        <v>7</v>
      </c>
    </row>
    <row r="4" spans="2:19" ht="18" customHeight="1" x14ac:dyDescent="0.25">
      <c r="B4" s="98" t="s">
        <v>113</v>
      </c>
      <c r="C4" s="98"/>
      <c r="D4" s="98"/>
      <c r="E4" s="9"/>
      <c r="F4" s="9"/>
      <c r="G4" s="9"/>
      <c r="H4" s="9"/>
      <c r="I4" s="9"/>
      <c r="J4" s="51"/>
      <c r="K4" s="9"/>
      <c r="L4" s="51"/>
      <c r="O4" t="s">
        <v>4</v>
      </c>
      <c r="P4" t="s">
        <v>5</v>
      </c>
      <c r="Q4" t="s">
        <v>7</v>
      </c>
      <c r="R4" t="s">
        <v>218</v>
      </c>
      <c r="S4" t="s">
        <v>219</v>
      </c>
    </row>
    <row r="5" spans="2:19" ht="90" x14ac:dyDescent="0.25">
      <c r="B5" s="11" t="s">
        <v>24</v>
      </c>
      <c r="C5" s="11" t="s">
        <v>25</v>
      </c>
      <c r="D5" s="12" t="s">
        <v>26</v>
      </c>
      <c r="E5" s="16">
        <v>3</v>
      </c>
      <c r="F5" s="16">
        <f t="shared" ref="F5:F25" si="0">+IF(27=0,0,O5/1.19)</f>
        <v>8364.7058823529424</v>
      </c>
      <c r="G5" s="16">
        <f t="shared" ref="G5:G25" si="1">+IF(27=0,0,P5/1.19)</f>
        <v>100.84033613445379</v>
      </c>
      <c r="H5" s="14">
        <f t="shared" ref="H5:H25" si="2">(F5+G5)*0.06</f>
        <v>507.93277310924373</v>
      </c>
      <c r="I5" s="14">
        <f t="shared" ref="I5:I25" si="3">(G5+F5)*0.13</f>
        <v>1100.5210084033615</v>
      </c>
      <c r="J5" s="13">
        <f t="shared" ref="J5:J25" si="4">(F5+G5+H5+I5)*E5</f>
        <v>30222</v>
      </c>
      <c r="K5" s="14">
        <f t="shared" ref="K5:K25" si="5">Q5/1.19</f>
        <v>8465.5462184873959</v>
      </c>
      <c r="L5" s="53">
        <f t="shared" ref="L5:L25" si="6">K5*E5</f>
        <v>25396.638655462186</v>
      </c>
      <c r="O5" s="54">
        <v>9954</v>
      </c>
      <c r="P5" s="54">
        <v>120</v>
      </c>
      <c r="Q5" s="54">
        <f t="shared" ref="Q5:Q18" si="7">(O5+P5)</f>
        <v>10074</v>
      </c>
      <c r="R5">
        <f t="shared" ref="R5:R25" si="8">O5*E5</f>
        <v>29862</v>
      </c>
      <c r="S5">
        <f t="shared" ref="S5:S25" si="9">P5*E5</f>
        <v>360</v>
      </c>
    </row>
    <row r="6" spans="2:19" ht="115.5" customHeight="1" x14ac:dyDescent="0.25">
      <c r="B6" s="11" t="s">
        <v>27</v>
      </c>
      <c r="C6" s="11" t="s">
        <v>25</v>
      </c>
      <c r="D6" s="15" t="s">
        <v>28</v>
      </c>
      <c r="E6" s="16">
        <v>1</v>
      </c>
      <c r="F6" s="16">
        <f t="shared" si="0"/>
        <v>701.68067226890764</v>
      </c>
      <c r="G6" s="16">
        <f t="shared" si="1"/>
        <v>126.05042016806723</v>
      </c>
      <c r="H6" s="53">
        <f t="shared" si="2"/>
        <v>49.663865546218496</v>
      </c>
      <c r="I6" s="53">
        <f t="shared" si="3"/>
        <v>107.60504201680673</v>
      </c>
      <c r="J6" s="16">
        <f t="shared" si="4"/>
        <v>985.00000000000011</v>
      </c>
      <c r="K6" s="53">
        <f t="shared" si="5"/>
        <v>827.73109243697479</v>
      </c>
      <c r="L6" s="53">
        <f t="shared" si="6"/>
        <v>827.73109243697479</v>
      </c>
      <c r="O6" s="54">
        <v>835</v>
      </c>
      <c r="P6" s="54">
        <v>150</v>
      </c>
      <c r="Q6" s="54">
        <f t="shared" si="7"/>
        <v>985</v>
      </c>
      <c r="R6">
        <f t="shared" si="8"/>
        <v>835</v>
      </c>
      <c r="S6">
        <f t="shared" si="9"/>
        <v>150</v>
      </c>
    </row>
    <row r="7" spans="2:19" ht="60" x14ac:dyDescent="0.25">
      <c r="B7" s="11" t="s">
        <v>29</v>
      </c>
      <c r="C7" s="11" t="s">
        <v>25</v>
      </c>
      <c r="D7" s="17" t="s">
        <v>30</v>
      </c>
      <c r="E7" s="16">
        <v>0</v>
      </c>
      <c r="F7" s="16">
        <f t="shared" si="0"/>
        <v>924.36974789915973</v>
      </c>
      <c r="G7" s="16">
        <f t="shared" si="1"/>
        <v>100.84033613445379</v>
      </c>
      <c r="H7" s="53">
        <f t="shared" si="2"/>
        <v>61.512605042016816</v>
      </c>
      <c r="I7" s="53">
        <f t="shared" si="3"/>
        <v>133.27731092436977</v>
      </c>
      <c r="J7" s="16">
        <f t="shared" si="4"/>
        <v>0</v>
      </c>
      <c r="K7" s="53">
        <f t="shared" si="5"/>
        <v>1025.2100840336134</v>
      </c>
      <c r="L7" s="53">
        <f t="shared" si="6"/>
        <v>0</v>
      </c>
      <c r="O7" s="54">
        <v>1100</v>
      </c>
      <c r="P7" s="54">
        <v>120</v>
      </c>
      <c r="Q7" s="54">
        <f t="shared" si="7"/>
        <v>1220</v>
      </c>
      <c r="R7">
        <f t="shared" si="8"/>
        <v>0</v>
      </c>
      <c r="S7">
        <f t="shared" si="9"/>
        <v>0</v>
      </c>
    </row>
    <row r="8" spans="2:19" ht="60" x14ac:dyDescent="0.25">
      <c r="B8" s="11" t="s">
        <v>31</v>
      </c>
      <c r="C8" s="11" t="s">
        <v>25</v>
      </c>
      <c r="D8" s="17" t="s">
        <v>32</v>
      </c>
      <c r="E8" s="16">
        <v>1</v>
      </c>
      <c r="F8" s="16">
        <f t="shared" si="0"/>
        <v>739.49579831932772</v>
      </c>
      <c r="G8" s="16">
        <f t="shared" si="1"/>
        <v>71.428571428571431</v>
      </c>
      <c r="H8" s="53">
        <f t="shared" si="2"/>
        <v>48.655462184873947</v>
      </c>
      <c r="I8" s="53">
        <f t="shared" si="3"/>
        <v>105.4201680672269</v>
      </c>
      <c r="J8" s="16">
        <f t="shared" si="4"/>
        <v>965</v>
      </c>
      <c r="K8" s="53">
        <f t="shared" si="5"/>
        <v>810.92436974789916</v>
      </c>
      <c r="L8" s="53">
        <f t="shared" si="6"/>
        <v>810.92436974789916</v>
      </c>
      <c r="O8" s="54">
        <v>880</v>
      </c>
      <c r="P8" s="54">
        <v>85</v>
      </c>
      <c r="Q8" s="54">
        <f t="shared" si="7"/>
        <v>965</v>
      </c>
      <c r="R8">
        <f t="shared" si="8"/>
        <v>880</v>
      </c>
      <c r="S8">
        <f t="shared" si="9"/>
        <v>85</v>
      </c>
    </row>
    <row r="9" spans="2:19" ht="63.75" customHeight="1" x14ac:dyDescent="0.25">
      <c r="B9" s="11" t="s">
        <v>33</v>
      </c>
      <c r="C9" s="11" t="s">
        <v>25</v>
      </c>
      <c r="D9" s="17" t="s">
        <v>34</v>
      </c>
      <c r="E9" s="16">
        <v>0</v>
      </c>
      <c r="F9" s="16">
        <f t="shared" si="0"/>
        <v>680.67226890756308</v>
      </c>
      <c r="G9" s="16">
        <f t="shared" si="1"/>
        <v>71.428571428571431</v>
      </c>
      <c r="H9" s="53">
        <f t="shared" si="2"/>
        <v>45.12605042016807</v>
      </c>
      <c r="I9" s="53">
        <f t="shared" si="3"/>
        <v>97.77310924369749</v>
      </c>
      <c r="J9" s="16">
        <f t="shared" si="4"/>
        <v>0</v>
      </c>
      <c r="K9" s="53">
        <f t="shared" si="5"/>
        <v>752.10084033613452</v>
      </c>
      <c r="L9" s="53">
        <f t="shared" si="6"/>
        <v>0</v>
      </c>
      <c r="O9" s="54">
        <v>810</v>
      </c>
      <c r="P9" s="54">
        <v>85</v>
      </c>
      <c r="Q9" s="54">
        <f t="shared" si="7"/>
        <v>895</v>
      </c>
      <c r="R9">
        <f t="shared" si="8"/>
        <v>0</v>
      </c>
      <c r="S9">
        <f t="shared" si="9"/>
        <v>0</v>
      </c>
    </row>
    <row r="10" spans="2:19" ht="60" x14ac:dyDescent="0.25">
      <c r="B10" s="11" t="s">
        <v>35</v>
      </c>
      <c r="C10" s="11" t="s">
        <v>25</v>
      </c>
      <c r="D10" s="17" t="s">
        <v>36</v>
      </c>
      <c r="E10" s="16">
        <v>1</v>
      </c>
      <c r="F10" s="16">
        <f t="shared" si="0"/>
        <v>571.42857142857144</v>
      </c>
      <c r="G10" s="16">
        <f t="shared" si="1"/>
        <v>71.428571428571431</v>
      </c>
      <c r="H10" s="53">
        <f t="shared" si="2"/>
        <v>38.571428571428569</v>
      </c>
      <c r="I10" s="53">
        <f t="shared" si="3"/>
        <v>83.571428571428584</v>
      </c>
      <c r="J10" s="16">
        <f t="shared" si="4"/>
        <v>765</v>
      </c>
      <c r="K10" s="53">
        <f t="shared" si="5"/>
        <v>642.85714285714289</v>
      </c>
      <c r="L10" s="53">
        <f t="shared" si="6"/>
        <v>642.85714285714289</v>
      </c>
      <c r="O10" s="54">
        <v>680</v>
      </c>
      <c r="P10" s="54">
        <v>85</v>
      </c>
      <c r="Q10" s="54">
        <f t="shared" si="7"/>
        <v>765</v>
      </c>
      <c r="R10">
        <f t="shared" si="8"/>
        <v>680</v>
      </c>
      <c r="S10">
        <f t="shared" si="9"/>
        <v>85</v>
      </c>
    </row>
    <row r="11" spans="2:19" ht="138.75" customHeight="1" x14ac:dyDescent="0.25">
      <c r="B11" s="11" t="s">
        <v>37</v>
      </c>
      <c r="C11" s="11" t="s">
        <v>25</v>
      </c>
      <c r="D11" s="15" t="s">
        <v>38</v>
      </c>
      <c r="E11" s="16">
        <v>2</v>
      </c>
      <c r="F11" s="16">
        <f t="shared" si="0"/>
        <v>315.1260504201681</v>
      </c>
      <c r="G11" s="16">
        <f t="shared" si="1"/>
        <v>521.00840336134456</v>
      </c>
      <c r="H11" s="53">
        <f t="shared" si="2"/>
        <v>50.168067226890756</v>
      </c>
      <c r="I11" s="53">
        <f t="shared" si="3"/>
        <v>108.69747899159665</v>
      </c>
      <c r="J11" s="16">
        <f t="shared" si="4"/>
        <v>1990.0000000000002</v>
      </c>
      <c r="K11" s="53">
        <f t="shared" si="5"/>
        <v>836.13445378151266</v>
      </c>
      <c r="L11" s="53">
        <f t="shared" si="6"/>
        <v>1672.2689075630253</v>
      </c>
      <c r="O11" s="54">
        <v>375</v>
      </c>
      <c r="P11" s="54">
        <v>620</v>
      </c>
      <c r="Q11" s="54">
        <f t="shared" si="7"/>
        <v>995</v>
      </c>
      <c r="R11">
        <f t="shared" si="8"/>
        <v>750</v>
      </c>
      <c r="S11">
        <f t="shared" si="9"/>
        <v>1240</v>
      </c>
    </row>
    <row r="12" spans="2:19" ht="144" customHeight="1" x14ac:dyDescent="0.25">
      <c r="B12" s="11" t="s">
        <v>39</v>
      </c>
      <c r="C12" s="11" t="s">
        <v>25</v>
      </c>
      <c r="D12" s="15" t="s">
        <v>40</v>
      </c>
      <c r="E12" s="16">
        <v>2</v>
      </c>
      <c r="F12" s="16">
        <f t="shared" si="0"/>
        <v>336.1344537815126</v>
      </c>
      <c r="G12" s="16">
        <f t="shared" si="1"/>
        <v>0</v>
      </c>
      <c r="H12" s="53">
        <f t="shared" si="2"/>
        <v>20.168067226890756</v>
      </c>
      <c r="I12" s="53">
        <f t="shared" si="3"/>
        <v>43.69747899159664</v>
      </c>
      <c r="J12" s="16">
        <f t="shared" si="4"/>
        <v>800</v>
      </c>
      <c r="K12" s="53">
        <f t="shared" si="5"/>
        <v>336.1344537815126</v>
      </c>
      <c r="L12" s="53">
        <f t="shared" si="6"/>
        <v>672.26890756302521</v>
      </c>
      <c r="O12" s="54">
        <v>400</v>
      </c>
      <c r="P12" s="54">
        <v>0</v>
      </c>
      <c r="Q12" s="54">
        <f t="shared" si="7"/>
        <v>400</v>
      </c>
      <c r="R12">
        <f t="shared" si="8"/>
        <v>800</v>
      </c>
      <c r="S12">
        <f t="shared" si="9"/>
        <v>0</v>
      </c>
    </row>
    <row r="13" spans="2:19" ht="45" x14ac:dyDescent="0.25">
      <c r="B13" s="11" t="s">
        <v>41</v>
      </c>
      <c r="C13" s="11" t="s">
        <v>25</v>
      </c>
      <c r="D13" s="15" t="s">
        <v>42</v>
      </c>
      <c r="E13" s="16">
        <v>1</v>
      </c>
      <c r="F13" s="16">
        <f t="shared" si="0"/>
        <v>1613.4453781512607</v>
      </c>
      <c r="G13" s="16">
        <f t="shared" si="1"/>
        <v>151.26050420168067</v>
      </c>
      <c r="H13" s="53">
        <f t="shared" si="2"/>
        <v>105.88235294117648</v>
      </c>
      <c r="I13" s="53">
        <f t="shared" si="3"/>
        <v>229.4117647058824</v>
      </c>
      <c r="J13" s="16">
        <f t="shared" si="4"/>
        <v>2100.0000000000005</v>
      </c>
      <c r="K13" s="53">
        <f t="shared" si="5"/>
        <v>1764.7058823529412</v>
      </c>
      <c r="L13" s="53">
        <f t="shared" si="6"/>
        <v>1764.7058823529412</v>
      </c>
      <c r="O13" s="54">
        <v>1920</v>
      </c>
      <c r="P13" s="54">
        <v>180</v>
      </c>
      <c r="Q13" s="54">
        <f t="shared" si="7"/>
        <v>2100</v>
      </c>
      <c r="R13">
        <f t="shared" si="8"/>
        <v>1920</v>
      </c>
      <c r="S13">
        <f t="shared" si="9"/>
        <v>180</v>
      </c>
    </row>
    <row r="14" spans="2:19" ht="60" x14ac:dyDescent="0.25">
      <c r="B14" s="11" t="s">
        <v>43</v>
      </c>
      <c r="C14" s="11" t="s">
        <v>25</v>
      </c>
      <c r="D14" s="15" t="s">
        <v>44</v>
      </c>
      <c r="E14" s="16">
        <v>1</v>
      </c>
      <c r="F14" s="16">
        <f t="shared" si="0"/>
        <v>0</v>
      </c>
      <c r="G14" s="16">
        <f t="shared" si="1"/>
        <v>210.0840336134454</v>
      </c>
      <c r="H14" s="53">
        <f t="shared" si="2"/>
        <v>12.605042016806724</v>
      </c>
      <c r="I14" s="53">
        <f t="shared" si="3"/>
        <v>27.310924369747902</v>
      </c>
      <c r="J14" s="16">
        <f t="shared" si="4"/>
        <v>250.00000000000003</v>
      </c>
      <c r="K14" s="53">
        <f t="shared" si="5"/>
        <v>210.0840336134454</v>
      </c>
      <c r="L14" s="53">
        <f t="shared" si="6"/>
        <v>210.0840336134454</v>
      </c>
      <c r="O14" s="54">
        <v>0</v>
      </c>
      <c r="P14" s="54">
        <v>250</v>
      </c>
      <c r="Q14" s="54">
        <f t="shared" si="7"/>
        <v>250</v>
      </c>
      <c r="R14">
        <f t="shared" si="8"/>
        <v>0</v>
      </c>
      <c r="S14">
        <f t="shared" si="9"/>
        <v>250</v>
      </c>
    </row>
    <row r="15" spans="2:19" ht="117.75" customHeight="1" x14ac:dyDescent="0.25">
      <c r="B15" s="11" t="s">
        <v>45</v>
      </c>
      <c r="C15" s="11" t="s">
        <v>25</v>
      </c>
      <c r="D15" s="15" t="s">
        <v>46</v>
      </c>
      <c r="E15" s="16">
        <v>1</v>
      </c>
      <c r="F15" s="16">
        <f t="shared" si="0"/>
        <v>380.67226890756302</v>
      </c>
      <c r="G15" s="16">
        <f t="shared" si="1"/>
        <v>29.411764705882355</v>
      </c>
      <c r="H15" s="53">
        <f t="shared" si="2"/>
        <v>24.605042016806724</v>
      </c>
      <c r="I15" s="53">
        <f t="shared" si="3"/>
        <v>53.310924369747902</v>
      </c>
      <c r="J15" s="16">
        <f t="shared" si="4"/>
        <v>488.00000000000006</v>
      </c>
      <c r="K15" s="53">
        <f t="shared" si="5"/>
        <v>410.0840336134454</v>
      </c>
      <c r="L15" s="53">
        <f t="shared" si="6"/>
        <v>410.0840336134454</v>
      </c>
      <c r="O15" s="54">
        <v>453</v>
      </c>
      <c r="P15" s="54">
        <v>35</v>
      </c>
      <c r="Q15" s="54">
        <f t="shared" si="7"/>
        <v>488</v>
      </c>
      <c r="R15">
        <f t="shared" si="8"/>
        <v>453</v>
      </c>
      <c r="S15">
        <f t="shared" si="9"/>
        <v>35</v>
      </c>
    </row>
    <row r="16" spans="2:19" ht="87.75" customHeight="1" x14ac:dyDescent="0.25">
      <c r="B16" s="11" t="s">
        <v>47</v>
      </c>
      <c r="C16" s="11" t="s">
        <v>25</v>
      </c>
      <c r="D16" s="15" t="s">
        <v>48</v>
      </c>
      <c r="E16" s="16">
        <v>1</v>
      </c>
      <c r="F16" s="16">
        <f t="shared" si="0"/>
        <v>182.56302521008405</v>
      </c>
      <c r="G16" s="16">
        <f t="shared" si="1"/>
        <v>5.0420168067226889</v>
      </c>
      <c r="H16" s="53">
        <f t="shared" si="2"/>
        <v>11.256302521008404</v>
      </c>
      <c r="I16" s="53">
        <f t="shared" si="3"/>
        <v>24.388655462184879</v>
      </c>
      <c r="J16" s="16">
        <f t="shared" si="4"/>
        <v>223.25000000000003</v>
      </c>
      <c r="K16" s="53">
        <f t="shared" si="5"/>
        <v>187.60504201680672</v>
      </c>
      <c r="L16" s="53">
        <f t="shared" si="6"/>
        <v>187.60504201680672</v>
      </c>
      <c r="O16" s="54">
        <v>217.25</v>
      </c>
      <c r="P16" s="54">
        <v>6</v>
      </c>
      <c r="Q16" s="54">
        <f t="shared" si="7"/>
        <v>223.25</v>
      </c>
      <c r="R16">
        <f t="shared" si="8"/>
        <v>217.25</v>
      </c>
      <c r="S16">
        <f t="shared" si="9"/>
        <v>6</v>
      </c>
    </row>
    <row r="17" spans="2:20" ht="106.5" customHeight="1" x14ac:dyDescent="0.25">
      <c r="B17" s="11" t="s">
        <v>49</v>
      </c>
      <c r="C17" s="11" t="s">
        <v>25</v>
      </c>
      <c r="D17" s="15" t="s">
        <v>50</v>
      </c>
      <c r="E17" s="16">
        <v>1</v>
      </c>
      <c r="F17" s="16">
        <f t="shared" si="0"/>
        <v>0</v>
      </c>
      <c r="G17" s="16">
        <f t="shared" si="1"/>
        <v>1092.4369747899161</v>
      </c>
      <c r="H17" s="53">
        <f t="shared" si="2"/>
        <v>65.546218487394967</v>
      </c>
      <c r="I17" s="53">
        <f t="shared" si="3"/>
        <v>142.0168067226891</v>
      </c>
      <c r="J17" s="16">
        <f t="shared" si="4"/>
        <v>1300.0000000000002</v>
      </c>
      <c r="K17" s="53">
        <f t="shared" si="5"/>
        <v>1092.4369747899161</v>
      </c>
      <c r="L17" s="53">
        <f t="shared" si="6"/>
        <v>1092.4369747899161</v>
      </c>
      <c r="O17" s="54">
        <v>0</v>
      </c>
      <c r="P17" s="54">
        <v>1300</v>
      </c>
      <c r="Q17" s="54">
        <f t="shared" si="7"/>
        <v>1300</v>
      </c>
      <c r="R17">
        <f t="shared" si="8"/>
        <v>0</v>
      </c>
      <c r="S17">
        <f t="shared" si="9"/>
        <v>1300</v>
      </c>
    </row>
    <row r="18" spans="2:20" ht="63.75" customHeight="1" x14ac:dyDescent="0.25">
      <c r="B18" s="11" t="s">
        <v>51</v>
      </c>
      <c r="C18" s="11" t="s">
        <v>25</v>
      </c>
      <c r="D18" s="15" t="s">
        <v>52</v>
      </c>
      <c r="E18" s="16">
        <v>0</v>
      </c>
      <c r="F18" s="16">
        <f t="shared" si="0"/>
        <v>0</v>
      </c>
      <c r="G18" s="16">
        <f t="shared" si="1"/>
        <v>1008.4033613445379</v>
      </c>
      <c r="H18" s="53">
        <f t="shared" si="2"/>
        <v>60.504201680672267</v>
      </c>
      <c r="I18" s="53">
        <f t="shared" si="3"/>
        <v>131.09243697478993</v>
      </c>
      <c r="J18" s="16">
        <f t="shared" si="4"/>
        <v>0</v>
      </c>
      <c r="K18" s="53">
        <f t="shared" si="5"/>
        <v>1008.4033613445379</v>
      </c>
      <c r="L18" s="53">
        <f t="shared" si="6"/>
        <v>0</v>
      </c>
      <c r="O18" s="54">
        <v>0</v>
      </c>
      <c r="P18" s="54">
        <v>1200</v>
      </c>
      <c r="Q18">
        <f t="shared" si="7"/>
        <v>1200</v>
      </c>
      <c r="R18">
        <f t="shared" si="8"/>
        <v>0</v>
      </c>
      <c r="S18">
        <f t="shared" si="9"/>
        <v>0</v>
      </c>
    </row>
    <row r="19" spans="2:20" ht="45" x14ac:dyDescent="0.25">
      <c r="B19" s="11" t="s">
        <v>53</v>
      </c>
      <c r="C19" s="11" t="s">
        <v>25</v>
      </c>
      <c r="D19" s="15" t="s">
        <v>54</v>
      </c>
      <c r="E19" s="16">
        <v>1</v>
      </c>
      <c r="F19" s="16">
        <f t="shared" si="0"/>
        <v>208.40336134453781</v>
      </c>
      <c r="G19" s="16">
        <f t="shared" si="1"/>
        <v>0</v>
      </c>
      <c r="H19" s="53">
        <f t="shared" si="2"/>
        <v>12.504201680672269</v>
      </c>
      <c r="I19" s="53">
        <f t="shared" si="3"/>
        <v>27.092436974789916</v>
      </c>
      <c r="J19" s="16">
        <f t="shared" si="4"/>
        <v>248</v>
      </c>
      <c r="K19" s="53">
        <f t="shared" si="5"/>
        <v>208.40336134453781</v>
      </c>
      <c r="L19" s="53">
        <f t="shared" si="6"/>
        <v>208.40336134453781</v>
      </c>
      <c r="O19" s="54">
        <v>248</v>
      </c>
      <c r="P19" s="54">
        <v>0</v>
      </c>
      <c r="Q19" s="54">
        <f>O19+P19</f>
        <v>248</v>
      </c>
      <c r="R19">
        <f t="shared" si="8"/>
        <v>248</v>
      </c>
      <c r="S19">
        <f t="shared" si="9"/>
        <v>0</v>
      </c>
    </row>
    <row r="20" spans="2:20" ht="45" x14ac:dyDescent="0.25">
      <c r="B20" s="11" t="s">
        <v>55</v>
      </c>
      <c r="C20" s="11" t="s">
        <v>25</v>
      </c>
      <c r="D20" s="15" t="s">
        <v>56</v>
      </c>
      <c r="E20" s="16">
        <v>1</v>
      </c>
      <c r="F20" s="16">
        <f t="shared" si="0"/>
        <v>134.45378151260505</v>
      </c>
      <c r="G20" s="16">
        <f t="shared" si="1"/>
        <v>29.411764705882355</v>
      </c>
      <c r="H20" s="53">
        <f t="shared" si="2"/>
        <v>9.8319327731092425</v>
      </c>
      <c r="I20" s="53">
        <f t="shared" si="3"/>
        <v>21.302521008403364</v>
      </c>
      <c r="J20" s="16">
        <f t="shared" si="4"/>
        <v>195</v>
      </c>
      <c r="K20" s="53">
        <f t="shared" si="5"/>
        <v>163.8655462184874</v>
      </c>
      <c r="L20" s="53">
        <f t="shared" si="6"/>
        <v>163.8655462184874</v>
      </c>
      <c r="O20" s="54">
        <v>160</v>
      </c>
      <c r="P20" s="54">
        <v>35</v>
      </c>
      <c r="Q20" s="54">
        <f>O20+P20</f>
        <v>195</v>
      </c>
      <c r="R20">
        <f t="shared" si="8"/>
        <v>160</v>
      </c>
      <c r="S20">
        <f t="shared" si="9"/>
        <v>35</v>
      </c>
    </row>
    <row r="21" spans="2:20" ht="66" customHeight="1" x14ac:dyDescent="0.25">
      <c r="B21" s="11" t="s">
        <v>57</v>
      </c>
      <c r="C21" s="11" t="s">
        <v>25</v>
      </c>
      <c r="D21" s="15" t="s">
        <v>58</v>
      </c>
      <c r="E21" s="16">
        <v>1</v>
      </c>
      <c r="F21" s="16">
        <f t="shared" si="0"/>
        <v>151.26050420168067</v>
      </c>
      <c r="G21" s="16">
        <f t="shared" si="1"/>
        <v>168.0672268907563</v>
      </c>
      <c r="H21" s="53">
        <f t="shared" si="2"/>
        <v>19.159663865546218</v>
      </c>
      <c r="I21" s="53">
        <f t="shared" si="3"/>
        <v>41.512605042016808</v>
      </c>
      <c r="J21" s="16">
        <f t="shared" si="4"/>
        <v>380</v>
      </c>
      <c r="K21" s="53">
        <f t="shared" si="5"/>
        <v>319.32773109243698</v>
      </c>
      <c r="L21" s="53">
        <f t="shared" si="6"/>
        <v>319.32773109243698</v>
      </c>
      <c r="O21" s="54">
        <v>180</v>
      </c>
      <c r="P21" s="54">
        <v>200</v>
      </c>
      <c r="Q21" s="54">
        <f>O21+P21</f>
        <v>380</v>
      </c>
      <c r="R21">
        <f t="shared" si="8"/>
        <v>180</v>
      </c>
      <c r="S21">
        <f t="shared" si="9"/>
        <v>200</v>
      </c>
    </row>
    <row r="22" spans="2:20" ht="60" customHeight="1" x14ac:dyDescent="0.25">
      <c r="B22" s="11" t="s">
        <v>59</v>
      </c>
      <c r="C22" s="11" t="s">
        <v>60</v>
      </c>
      <c r="D22" s="15" t="s">
        <v>61</v>
      </c>
      <c r="E22" s="16">
        <v>720</v>
      </c>
      <c r="F22" s="16">
        <f t="shared" si="0"/>
        <v>1.0084033613445378</v>
      </c>
      <c r="G22" s="16">
        <f t="shared" si="1"/>
        <v>0.84033613445378152</v>
      </c>
      <c r="H22" s="53">
        <f t="shared" si="2"/>
        <v>0.11092436974789917</v>
      </c>
      <c r="I22" s="53">
        <f t="shared" si="3"/>
        <v>0.24033613445378152</v>
      </c>
      <c r="J22" s="16">
        <f t="shared" si="4"/>
        <v>1584.0000000000002</v>
      </c>
      <c r="K22" s="53">
        <f t="shared" si="5"/>
        <v>1.8487394957983196</v>
      </c>
      <c r="L22" s="53">
        <f t="shared" si="6"/>
        <v>1331.0924369747902</v>
      </c>
      <c r="O22" s="54">
        <v>1.2</v>
      </c>
      <c r="P22" s="54">
        <v>1</v>
      </c>
      <c r="Q22" s="54">
        <f>O22+P22</f>
        <v>2.2000000000000002</v>
      </c>
      <c r="R22" s="54">
        <f t="shared" si="8"/>
        <v>864</v>
      </c>
      <c r="S22" s="54">
        <f t="shared" si="9"/>
        <v>720</v>
      </c>
    </row>
    <row r="23" spans="2:20" x14ac:dyDescent="0.25">
      <c r="B23" s="18" t="s">
        <v>62</v>
      </c>
      <c r="C23" s="11" t="s">
        <v>25</v>
      </c>
      <c r="D23" s="15" t="s">
        <v>63</v>
      </c>
      <c r="E23" s="16">
        <v>2</v>
      </c>
      <c r="F23" s="16">
        <f t="shared" si="0"/>
        <v>151.26050420168067</v>
      </c>
      <c r="G23" s="16">
        <f t="shared" si="1"/>
        <v>33.613445378151262</v>
      </c>
      <c r="H23" s="53">
        <f t="shared" si="2"/>
        <v>11.092436974789916</v>
      </c>
      <c r="I23" s="53">
        <f t="shared" si="3"/>
        <v>24.033613445378151</v>
      </c>
      <c r="J23" s="16">
        <f t="shared" si="4"/>
        <v>440</v>
      </c>
      <c r="K23" s="53">
        <f t="shared" si="5"/>
        <v>184.87394957983193</v>
      </c>
      <c r="L23" s="53">
        <f t="shared" si="6"/>
        <v>369.74789915966386</v>
      </c>
      <c r="O23" s="54">
        <v>180</v>
      </c>
      <c r="P23" s="54">
        <v>40</v>
      </c>
      <c r="Q23" s="54">
        <f>O23+P23</f>
        <v>220</v>
      </c>
      <c r="R23" s="54">
        <f t="shared" si="8"/>
        <v>360</v>
      </c>
      <c r="S23" s="54">
        <f t="shared" si="9"/>
        <v>80</v>
      </c>
    </row>
    <row r="24" spans="2:20" ht="60" x14ac:dyDescent="0.25">
      <c r="B24" s="11" t="s">
        <v>64</v>
      </c>
      <c r="C24" s="11" t="s">
        <v>25</v>
      </c>
      <c r="D24" s="15" t="s">
        <v>65</v>
      </c>
      <c r="E24" s="16">
        <v>2</v>
      </c>
      <c r="F24" s="16">
        <f t="shared" si="0"/>
        <v>420.1680672268908</v>
      </c>
      <c r="G24" s="16">
        <f t="shared" si="1"/>
        <v>126.05042016806723</v>
      </c>
      <c r="H24" s="14">
        <f t="shared" si="2"/>
        <v>32.773109243697483</v>
      </c>
      <c r="I24" s="14">
        <f t="shared" si="3"/>
        <v>71.008403361344548</v>
      </c>
      <c r="J24" s="13">
        <f t="shared" si="4"/>
        <v>1300.0000000000002</v>
      </c>
      <c r="K24" s="53">
        <f t="shared" si="5"/>
        <v>546.21848739495806</v>
      </c>
      <c r="L24" s="53">
        <f t="shared" si="6"/>
        <v>1092.4369747899161</v>
      </c>
      <c r="O24" s="54">
        <v>500</v>
      </c>
      <c r="P24" s="54">
        <v>150</v>
      </c>
      <c r="Q24" s="54">
        <f>(O24+P24)</f>
        <v>650</v>
      </c>
      <c r="R24">
        <f t="shared" si="8"/>
        <v>1000</v>
      </c>
      <c r="S24">
        <f t="shared" si="9"/>
        <v>300</v>
      </c>
    </row>
    <row r="25" spans="2:20" ht="34.5" customHeight="1" x14ac:dyDescent="0.25">
      <c r="B25" s="18" t="s">
        <v>66</v>
      </c>
      <c r="C25" s="11" t="s">
        <v>25</v>
      </c>
      <c r="D25" s="15" t="s">
        <v>67</v>
      </c>
      <c r="E25" s="16">
        <v>2</v>
      </c>
      <c r="F25" s="16">
        <f t="shared" si="0"/>
        <v>33.613445378151262</v>
      </c>
      <c r="G25" s="16">
        <f t="shared" si="1"/>
        <v>8.4033613445378155</v>
      </c>
      <c r="H25" s="14">
        <f t="shared" si="2"/>
        <v>2.5210084033613445</v>
      </c>
      <c r="I25" s="14">
        <f t="shared" si="3"/>
        <v>5.46218487394958</v>
      </c>
      <c r="J25" s="13">
        <f t="shared" si="4"/>
        <v>100</v>
      </c>
      <c r="K25" s="53">
        <f t="shared" si="5"/>
        <v>42.016806722689076</v>
      </c>
      <c r="L25" s="53">
        <f t="shared" si="6"/>
        <v>84.033613445378151</v>
      </c>
      <c r="O25" s="54">
        <v>40</v>
      </c>
      <c r="P25" s="54">
        <v>10</v>
      </c>
      <c r="Q25" s="54">
        <f>(O25+P25)</f>
        <v>50</v>
      </c>
      <c r="R25">
        <f t="shared" si="8"/>
        <v>80</v>
      </c>
      <c r="S25">
        <f t="shared" si="9"/>
        <v>20</v>
      </c>
    </row>
    <row r="26" spans="2:20" x14ac:dyDescent="0.25">
      <c r="D26" s="55"/>
      <c r="E26" s="1"/>
      <c r="F26" s="1"/>
      <c r="G26" s="1"/>
      <c r="H26" s="54"/>
      <c r="I26" s="54"/>
      <c r="J26" s="1"/>
      <c r="O26" s="54"/>
      <c r="P26" s="54"/>
      <c r="Q26" s="54"/>
    </row>
    <row r="27" spans="2:20" x14ac:dyDescent="0.25">
      <c r="E27" s="1"/>
      <c r="F27" s="1"/>
      <c r="H27" s="1"/>
      <c r="I27" s="1"/>
      <c r="J27" s="1">
        <f>SUM(J5:J25)</f>
        <v>44335.25</v>
      </c>
      <c r="K27" s="1">
        <f>SUM(K5:K25)</f>
        <v>19836.512605042022</v>
      </c>
      <c r="L27" s="1">
        <f>SUM(L5:L25)</f>
        <v>37256.512605042022</v>
      </c>
      <c r="R27" s="1">
        <f>SUM(R5:R25)</f>
        <v>39289.25</v>
      </c>
      <c r="S27" s="1">
        <f>SUM(S5:S25)</f>
        <v>5046</v>
      </c>
      <c r="T27" s="1">
        <f>R27+S27</f>
        <v>44335.25</v>
      </c>
    </row>
    <row r="28" spans="2:20" x14ac:dyDescent="0.25">
      <c r="E28" s="1"/>
      <c r="F28" s="1"/>
      <c r="H28" s="1"/>
      <c r="I28" s="1"/>
      <c r="J28" s="1"/>
      <c r="R28" s="1"/>
      <c r="S28" s="1"/>
      <c r="T28" s="1"/>
    </row>
    <row r="29" spans="2:20" x14ac:dyDescent="0.25">
      <c r="B29" s="98" t="s">
        <v>69</v>
      </c>
      <c r="C29" s="98"/>
      <c r="D29" s="98"/>
      <c r="E29" s="9"/>
      <c r="F29" s="9"/>
      <c r="G29" s="9"/>
      <c r="H29" s="102"/>
      <c r="I29" s="102"/>
      <c r="J29" s="102"/>
      <c r="K29" s="103"/>
      <c r="L29" s="103"/>
    </row>
    <row r="30" spans="2:20" ht="127.5" customHeight="1" x14ac:dyDescent="0.25">
      <c r="B30" s="11" t="s">
        <v>70</v>
      </c>
      <c r="C30" s="11" t="s">
        <v>25</v>
      </c>
      <c r="D30" s="15" t="s">
        <v>71</v>
      </c>
      <c r="E30" s="13">
        <v>1</v>
      </c>
      <c r="F30" s="16">
        <f t="shared" ref="F30:F46" si="10">+IF(27=0,0,O30/1.19)</f>
        <v>0</v>
      </c>
      <c r="G30" s="16">
        <f t="shared" ref="G30:G46" si="11">+IF(27=0,0,P30/1.19)</f>
        <v>197.47899159663865</v>
      </c>
      <c r="H30" s="53">
        <f t="shared" ref="H30:H46" si="12">(F30+G30)*0.06</f>
        <v>11.848739495798318</v>
      </c>
      <c r="I30" s="53">
        <f t="shared" ref="I30:I46" si="13">(G30+F30)*0.13</f>
        <v>25.672268907563026</v>
      </c>
      <c r="J30" s="13">
        <f t="shared" ref="J30:J46" si="14">(F30+G30+H30+I30)*E30</f>
        <v>235</v>
      </c>
      <c r="K30" s="53">
        <f t="shared" ref="K30:K46" si="15">Q30/1.19</f>
        <v>197.47899159663865</v>
      </c>
      <c r="L30" s="53">
        <f t="shared" ref="L30:L46" si="16">K30*E30</f>
        <v>197.47899159663865</v>
      </c>
      <c r="O30" s="54">
        <v>0</v>
      </c>
      <c r="P30" s="54">
        <v>235</v>
      </c>
      <c r="Q30" s="54">
        <f t="shared" ref="Q30:Q46" si="17">O30+P30</f>
        <v>235</v>
      </c>
      <c r="R30">
        <f t="shared" ref="R30:R46" si="18">O30*E30</f>
        <v>0</v>
      </c>
      <c r="S30">
        <f t="shared" ref="S30:S46" si="19">P30*E30</f>
        <v>235</v>
      </c>
    </row>
    <row r="31" spans="2:20" ht="118.5" customHeight="1" x14ac:dyDescent="0.25">
      <c r="B31" s="11" t="s">
        <v>72</v>
      </c>
      <c r="C31" s="11" t="s">
        <v>25</v>
      </c>
      <c r="D31" s="15" t="s">
        <v>73</v>
      </c>
      <c r="E31" s="16">
        <v>2</v>
      </c>
      <c r="F31" s="16">
        <f t="shared" si="10"/>
        <v>108.90756302521008</v>
      </c>
      <c r="G31" s="16">
        <f t="shared" si="11"/>
        <v>151.26050420168067</v>
      </c>
      <c r="H31" s="53">
        <f t="shared" si="12"/>
        <v>15.610084033613443</v>
      </c>
      <c r="I31" s="53">
        <f t="shared" si="13"/>
        <v>33.821848739495799</v>
      </c>
      <c r="J31" s="16">
        <f t="shared" si="14"/>
        <v>619.19999999999993</v>
      </c>
      <c r="K31" s="53">
        <f t="shared" si="15"/>
        <v>260.1680672268908</v>
      </c>
      <c r="L31" s="53">
        <f t="shared" si="16"/>
        <v>520.3361344537816</v>
      </c>
      <c r="O31" s="54">
        <v>129.6</v>
      </c>
      <c r="P31" s="54">
        <v>180</v>
      </c>
      <c r="Q31" s="54">
        <f t="shared" si="17"/>
        <v>309.60000000000002</v>
      </c>
      <c r="R31">
        <f t="shared" si="18"/>
        <v>259.2</v>
      </c>
      <c r="S31">
        <f t="shared" si="19"/>
        <v>360</v>
      </c>
    </row>
    <row r="32" spans="2:20" ht="118.5" customHeight="1" x14ac:dyDescent="0.25">
      <c r="B32" s="11" t="s">
        <v>74</v>
      </c>
      <c r="C32" s="11" t="s">
        <v>25</v>
      </c>
      <c r="D32" s="15" t="s">
        <v>75</v>
      </c>
      <c r="E32" s="16">
        <v>1</v>
      </c>
      <c r="F32" s="16">
        <f t="shared" si="10"/>
        <v>18.151260504201684</v>
      </c>
      <c r="G32" s="16">
        <f t="shared" si="11"/>
        <v>151.26050420168067</v>
      </c>
      <c r="H32" s="53">
        <f t="shared" si="12"/>
        <v>10.164705882352941</v>
      </c>
      <c r="I32" s="53">
        <f t="shared" si="13"/>
        <v>22.023529411764706</v>
      </c>
      <c r="J32" s="16">
        <f t="shared" si="14"/>
        <v>201.6</v>
      </c>
      <c r="K32" s="53">
        <f t="shared" si="15"/>
        <v>169.41176470588235</v>
      </c>
      <c r="L32" s="53">
        <f t="shared" si="16"/>
        <v>169.41176470588235</v>
      </c>
      <c r="O32" s="54">
        <v>21.6</v>
      </c>
      <c r="P32" s="54">
        <v>180</v>
      </c>
      <c r="Q32" s="54">
        <f t="shared" si="17"/>
        <v>201.6</v>
      </c>
      <c r="R32">
        <f t="shared" si="18"/>
        <v>21.6</v>
      </c>
      <c r="S32">
        <f t="shared" si="19"/>
        <v>180</v>
      </c>
    </row>
    <row r="33" spans="2:20" ht="111.75" customHeight="1" x14ac:dyDescent="0.25">
      <c r="B33" s="11" t="s">
        <v>76</v>
      </c>
      <c r="C33" s="11" t="s">
        <v>25</v>
      </c>
      <c r="D33" s="15" t="s">
        <v>77</v>
      </c>
      <c r="E33" s="16">
        <v>3</v>
      </c>
      <c r="F33" s="16">
        <f t="shared" si="10"/>
        <v>0</v>
      </c>
      <c r="G33" s="16">
        <f t="shared" si="11"/>
        <v>126.05042016806723</v>
      </c>
      <c r="H33" s="53">
        <f t="shared" si="12"/>
        <v>7.5630252100840334</v>
      </c>
      <c r="I33" s="53">
        <f t="shared" si="13"/>
        <v>16.386554621848742</v>
      </c>
      <c r="J33" s="16">
        <f t="shared" si="14"/>
        <v>450</v>
      </c>
      <c r="K33" s="53">
        <f t="shared" si="15"/>
        <v>126.05042016806723</v>
      </c>
      <c r="L33" s="53">
        <f t="shared" si="16"/>
        <v>378.15126050420167</v>
      </c>
      <c r="O33" s="54">
        <v>0</v>
      </c>
      <c r="P33" s="54">
        <v>150</v>
      </c>
      <c r="Q33" s="54">
        <f t="shared" si="17"/>
        <v>150</v>
      </c>
      <c r="R33">
        <f t="shared" si="18"/>
        <v>0</v>
      </c>
      <c r="S33">
        <f t="shared" si="19"/>
        <v>450</v>
      </c>
    </row>
    <row r="34" spans="2:20" ht="30" x14ac:dyDescent="0.25">
      <c r="B34" s="11" t="s">
        <v>78</v>
      </c>
      <c r="C34" s="11" t="s">
        <v>25</v>
      </c>
      <c r="D34" s="15" t="s">
        <v>79</v>
      </c>
      <c r="E34" s="16">
        <v>3</v>
      </c>
      <c r="F34" s="16">
        <f t="shared" si="10"/>
        <v>75.630252100840337</v>
      </c>
      <c r="G34" s="16">
        <f t="shared" si="11"/>
        <v>0</v>
      </c>
      <c r="H34" s="53">
        <f t="shared" si="12"/>
        <v>4.53781512605042</v>
      </c>
      <c r="I34" s="53">
        <f t="shared" si="13"/>
        <v>9.8319327731092443</v>
      </c>
      <c r="J34" s="16">
        <f t="shared" si="14"/>
        <v>270</v>
      </c>
      <c r="K34" s="53">
        <f t="shared" si="15"/>
        <v>75.630252100840337</v>
      </c>
      <c r="L34" s="53">
        <f t="shared" si="16"/>
        <v>226.89075630252103</v>
      </c>
      <c r="O34" s="54">
        <v>90</v>
      </c>
      <c r="P34" s="54">
        <v>0</v>
      </c>
      <c r="Q34" s="54">
        <f t="shared" si="17"/>
        <v>90</v>
      </c>
      <c r="R34">
        <f t="shared" si="18"/>
        <v>270</v>
      </c>
      <c r="S34">
        <f t="shared" si="19"/>
        <v>0</v>
      </c>
    </row>
    <row r="35" spans="2:20" ht="30" x14ac:dyDescent="0.25">
      <c r="B35" s="11" t="s">
        <v>80</v>
      </c>
      <c r="C35" s="11"/>
      <c r="D35" s="15" t="s">
        <v>81</v>
      </c>
      <c r="E35" s="16">
        <v>3</v>
      </c>
      <c r="F35" s="16">
        <f t="shared" si="10"/>
        <v>100.84033613445379</v>
      </c>
      <c r="G35" s="16">
        <f t="shared" si="11"/>
        <v>0</v>
      </c>
      <c r="H35" s="53">
        <f t="shared" si="12"/>
        <v>6.0504201680672276</v>
      </c>
      <c r="I35" s="53">
        <f t="shared" si="13"/>
        <v>13.109243697478993</v>
      </c>
      <c r="J35" s="16">
        <f t="shared" si="14"/>
        <v>360.00000000000006</v>
      </c>
      <c r="K35" s="53">
        <f t="shared" si="15"/>
        <v>100.84033613445379</v>
      </c>
      <c r="L35" s="53">
        <f t="shared" si="16"/>
        <v>302.52100840336141</v>
      </c>
      <c r="O35" s="54">
        <v>120</v>
      </c>
      <c r="P35" s="54">
        <v>0</v>
      </c>
      <c r="Q35" s="54">
        <f t="shared" si="17"/>
        <v>120</v>
      </c>
      <c r="R35">
        <f t="shared" si="18"/>
        <v>360</v>
      </c>
      <c r="S35">
        <f t="shared" si="19"/>
        <v>0</v>
      </c>
    </row>
    <row r="36" spans="2:20" ht="105" customHeight="1" x14ac:dyDescent="0.25">
      <c r="B36" s="11" t="s">
        <v>82</v>
      </c>
      <c r="C36" s="11" t="s">
        <v>25</v>
      </c>
      <c r="D36" s="15" t="s">
        <v>83</v>
      </c>
      <c r="E36" s="16">
        <v>3</v>
      </c>
      <c r="F36" s="16">
        <f t="shared" si="10"/>
        <v>0</v>
      </c>
      <c r="G36" s="16">
        <f t="shared" si="11"/>
        <v>92.436974789915965</v>
      </c>
      <c r="H36" s="53">
        <f t="shared" si="12"/>
        <v>5.5462184873949578</v>
      </c>
      <c r="I36" s="53">
        <f t="shared" si="13"/>
        <v>12.016806722689076</v>
      </c>
      <c r="J36" s="16">
        <f t="shared" si="14"/>
        <v>330</v>
      </c>
      <c r="K36" s="53">
        <f t="shared" si="15"/>
        <v>92.436974789915965</v>
      </c>
      <c r="L36" s="53">
        <f t="shared" si="16"/>
        <v>277.31092436974791</v>
      </c>
      <c r="O36" s="54">
        <v>0</v>
      </c>
      <c r="P36" s="54">
        <v>110</v>
      </c>
      <c r="Q36" s="54">
        <f t="shared" si="17"/>
        <v>110</v>
      </c>
      <c r="R36">
        <f t="shared" si="18"/>
        <v>0</v>
      </c>
      <c r="S36">
        <f t="shared" si="19"/>
        <v>330</v>
      </c>
    </row>
    <row r="37" spans="2:20" ht="30" x14ac:dyDescent="0.25">
      <c r="B37" s="11" t="s">
        <v>84</v>
      </c>
      <c r="C37" s="11" t="s">
        <v>25</v>
      </c>
      <c r="D37" s="15" t="s">
        <v>85</v>
      </c>
      <c r="E37" s="16">
        <v>3</v>
      </c>
      <c r="F37" s="16">
        <f t="shared" si="10"/>
        <v>33.613445378151262</v>
      </c>
      <c r="G37" s="16">
        <f t="shared" si="11"/>
        <v>0</v>
      </c>
      <c r="H37" s="53">
        <f t="shared" si="12"/>
        <v>2.0168067226890756</v>
      </c>
      <c r="I37" s="53">
        <f t="shared" si="13"/>
        <v>4.3697478991596643</v>
      </c>
      <c r="J37" s="16">
        <f t="shared" si="14"/>
        <v>120</v>
      </c>
      <c r="K37" s="53">
        <f t="shared" si="15"/>
        <v>33.613445378151262</v>
      </c>
      <c r="L37" s="53">
        <f t="shared" si="16"/>
        <v>100.84033613445379</v>
      </c>
      <c r="O37" s="54">
        <v>40</v>
      </c>
      <c r="P37" s="54">
        <v>0</v>
      </c>
      <c r="Q37" s="54">
        <f t="shared" si="17"/>
        <v>40</v>
      </c>
      <c r="R37">
        <f t="shared" si="18"/>
        <v>120</v>
      </c>
      <c r="S37">
        <f t="shared" si="19"/>
        <v>0</v>
      </c>
    </row>
    <row r="38" spans="2:20" ht="30" x14ac:dyDescent="0.25">
      <c r="B38" s="11" t="s">
        <v>86</v>
      </c>
      <c r="C38" s="11"/>
      <c r="D38" s="15" t="s">
        <v>87</v>
      </c>
      <c r="E38" s="16">
        <v>3</v>
      </c>
      <c r="F38" s="16">
        <f t="shared" si="10"/>
        <v>67.226890756302524</v>
      </c>
      <c r="G38" s="16">
        <f t="shared" si="11"/>
        <v>0</v>
      </c>
      <c r="H38" s="53">
        <f t="shared" si="12"/>
        <v>4.0336134453781511</v>
      </c>
      <c r="I38" s="53">
        <f t="shared" si="13"/>
        <v>8.7394957983193287</v>
      </c>
      <c r="J38" s="16">
        <f t="shared" si="14"/>
        <v>240</v>
      </c>
      <c r="K38" s="53">
        <f t="shared" si="15"/>
        <v>67.226890756302524</v>
      </c>
      <c r="L38" s="53">
        <f t="shared" si="16"/>
        <v>201.68067226890759</v>
      </c>
      <c r="O38" s="54">
        <v>80</v>
      </c>
      <c r="P38" s="54">
        <v>0</v>
      </c>
      <c r="Q38" s="54">
        <f t="shared" si="17"/>
        <v>80</v>
      </c>
      <c r="R38">
        <f t="shared" si="18"/>
        <v>240</v>
      </c>
      <c r="S38">
        <f t="shared" si="19"/>
        <v>0</v>
      </c>
    </row>
    <row r="39" spans="2:20" ht="125.25" customHeight="1" x14ac:dyDescent="0.25">
      <c r="B39" s="11" t="s">
        <v>88</v>
      </c>
      <c r="C39" s="11" t="s">
        <v>25</v>
      </c>
      <c r="D39" s="15" t="s">
        <v>89</v>
      </c>
      <c r="E39" s="16">
        <v>1</v>
      </c>
      <c r="F39" s="16">
        <f t="shared" si="10"/>
        <v>0</v>
      </c>
      <c r="G39" s="16">
        <f t="shared" si="11"/>
        <v>168.0672268907563</v>
      </c>
      <c r="H39" s="53">
        <f t="shared" si="12"/>
        <v>10.084033613445378</v>
      </c>
      <c r="I39" s="53">
        <f t="shared" si="13"/>
        <v>21.84873949579832</v>
      </c>
      <c r="J39" s="16">
        <f t="shared" si="14"/>
        <v>200</v>
      </c>
      <c r="K39" s="53">
        <f t="shared" si="15"/>
        <v>168.0672268907563</v>
      </c>
      <c r="L39" s="53">
        <f t="shared" si="16"/>
        <v>168.0672268907563</v>
      </c>
      <c r="O39" s="54">
        <v>0</v>
      </c>
      <c r="P39" s="54">
        <v>200</v>
      </c>
      <c r="Q39" s="54">
        <f t="shared" si="17"/>
        <v>200</v>
      </c>
      <c r="R39">
        <f t="shared" si="18"/>
        <v>0</v>
      </c>
      <c r="S39">
        <f t="shared" si="19"/>
        <v>200</v>
      </c>
    </row>
    <row r="40" spans="2:20" ht="30" x14ac:dyDescent="0.25">
      <c r="B40" s="11" t="s">
        <v>90</v>
      </c>
      <c r="C40" s="11" t="s">
        <v>25</v>
      </c>
      <c r="D40" s="15" t="s">
        <v>91</v>
      </c>
      <c r="E40" s="16">
        <v>1</v>
      </c>
      <c r="F40" s="16">
        <f t="shared" si="10"/>
        <v>84.033613445378151</v>
      </c>
      <c r="G40" s="16">
        <f t="shared" si="11"/>
        <v>0</v>
      </c>
      <c r="H40" s="53">
        <f t="shared" si="12"/>
        <v>5.0420168067226889</v>
      </c>
      <c r="I40" s="53">
        <f t="shared" si="13"/>
        <v>10.92436974789916</v>
      </c>
      <c r="J40" s="16">
        <f t="shared" si="14"/>
        <v>100</v>
      </c>
      <c r="K40" s="53">
        <f t="shared" si="15"/>
        <v>84.033613445378151</v>
      </c>
      <c r="L40" s="53">
        <f t="shared" si="16"/>
        <v>84.033613445378151</v>
      </c>
      <c r="O40" s="54">
        <v>100</v>
      </c>
      <c r="P40" s="54">
        <v>0</v>
      </c>
      <c r="Q40" s="54">
        <f t="shared" si="17"/>
        <v>100</v>
      </c>
      <c r="R40">
        <f t="shared" si="18"/>
        <v>100</v>
      </c>
      <c r="S40">
        <f t="shared" si="19"/>
        <v>0</v>
      </c>
    </row>
    <row r="41" spans="2:20" ht="30" x14ac:dyDescent="0.25">
      <c r="B41" s="11" t="s">
        <v>92</v>
      </c>
      <c r="C41" s="11"/>
      <c r="D41" s="15" t="s">
        <v>93</v>
      </c>
      <c r="E41" s="16">
        <v>1</v>
      </c>
      <c r="F41" s="16">
        <f t="shared" si="10"/>
        <v>126.05042016806723</v>
      </c>
      <c r="G41" s="16">
        <f t="shared" si="11"/>
        <v>0</v>
      </c>
      <c r="H41" s="53">
        <f t="shared" si="12"/>
        <v>7.5630252100840334</v>
      </c>
      <c r="I41" s="53">
        <f t="shared" si="13"/>
        <v>16.386554621848742</v>
      </c>
      <c r="J41" s="16">
        <f t="shared" si="14"/>
        <v>150</v>
      </c>
      <c r="K41" s="53">
        <f t="shared" si="15"/>
        <v>126.05042016806723</v>
      </c>
      <c r="L41" s="53">
        <f t="shared" si="16"/>
        <v>126.05042016806723</v>
      </c>
      <c r="O41" s="54">
        <v>150</v>
      </c>
      <c r="P41" s="54">
        <v>0</v>
      </c>
      <c r="Q41" s="54">
        <f t="shared" si="17"/>
        <v>150</v>
      </c>
      <c r="R41">
        <f t="shared" si="18"/>
        <v>150</v>
      </c>
      <c r="S41">
        <f t="shared" si="19"/>
        <v>0</v>
      </c>
    </row>
    <row r="42" spans="2:20" ht="45" x14ac:dyDescent="0.25">
      <c r="B42" s="11" t="s">
        <v>94</v>
      </c>
      <c r="C42" s="11" t="s">
        <v>25</v>
      </c>
      <c r="D42" s="15" t="s">
        <v>95</v>
      </c>
      <c r="E42" s="16">
        <v>1</v>
      </c>
      <c r="F42" s="16">
        <f t="shared" si="10"/>
        <v>126.05042016806723</v>
      </c>
      <c r="G42" s="16">
        <f t="shared" si="11"/>
        <v>16.806722689075631</v>
      </c>
      <c r="H42" s="53">
        <f t="shared" si="12"/>
        <v>8.5714285714285712</v>
      </c>
      <c r="I42" s="53">
        <f t="shared" si="13"/>
        <v>18.571428571428573</v>
      </c>
      <c r="J42" s="16">
        <f t="shared" si="14"/>
        <v>170.00000000000003</v>
      </c>
      <c r="K42" s="53">
        <f t="shared" si="15"/>
        <v>142.85714285714286</v>
      </c>
      <c r="L42" s="53">
        <f t="shared" si="16"/>
        <v>142.85714285714286</v>
      </c>
      <c r="O42" s="54">
        <v>150</v>
      </c>
      <c r="P42" s="54">
        <v>20</v>
      </c>
      <c r="Q42" s="54">
        <f t="shared" si="17"/>
        <v>170</v>
      </c>
      <c r="R42">
        <f t="shared" si="18"/>
        <v>150</v>
      </c>
      <c r="S42">
        <f t="shared" si="19"/>
        <v>20</v>
      </c>
    </row>
    <row r="43" spans="2:20" ht="150" customHeight="1" x14ac:dyDescent="0.25">
      <c r="B43" s="11" t="s">
        <v>96</v>
      </c>
      <c r="C43" s="11" t="s">
        <v>60</v>
      </c>
      <c r="D43" s="15" t="s">
        <v>97</v>
      </c>
      <c r="E43" s="16">
        <v>375</v>
      </c>
      <c r="F43" s="16">
        <f t="shared" si="10"/>
        <v>0</v>
      </c>
      <c r="G43" s="16">
        <f t="shared" si="11"/>
        <v>42.016806722689076</v>
      </c>
      <c r="H43" s="53">
        <f t="shared" si="12"/>
        <v>2.5210084033613445</v>
      </c>
      <c r="I43" s="53">
        <f t="shared" si="13"/>
        <v>5.46218487394958</v>
      </c>
      <c r="J43" s="16">
        <f t="shared" si="14"/>
        <v>18750</v>
      </c>
      <c r="K43" s="53">
        <f t="shared" si="15"/>
        <v>42.016806722689076</v>
      </c>
      <c r="L43" s="53">
        <f t="shared" si="16"/>
        <v>15756.302521008403</v>
      </c>
      <c r="O43" s="54">
        <v>0</v>
      </c>
      <c r="P43" s="54">
        <v>50</v>
      </c>
      <c r="Q43" s="54">
        <f t="shared" si="17"/>
        <v>50</v>
      </c>
      <c r="R43">
        <f t="shared" si="18"/>
        <v>0</v>
      </c>
      <c r="S43">
        <f t="shared" si="19"/>
        <v>18750</v>
      </c>
    </row>
    <row r="44" spans="2:20" ht="45" x14ac:dyDescent="0.25">
      <c r="B44" s="11" t="s">
        <v>98</v>
      </c>
      <c r="C44" s="11" t="s">
        <v>25</v>
      </c>
      <c r="D44" s="15" t="s">
        <v>99</v>
      </c>
      <c r="E44" s="16">
        <v>1</v>
      </c>
      <c r="F44" s="16">
        <f t="shared" si="10"/>
        <v>29.411764705882355</v>
      </c>
      <c r="G44" s="16">
        <f t="shared" si="11"/>
        <v>42.016806722689076</v>
      </c>
      <c r="H44" s="53">
        <f t="shared" si="12"/>
        <v>4.2857142857142856</v>
      </c>
      <c r="I44" s="53">
        <f t="shared" si="13"/>
        <v>9.2857142857142865</v>
      </c>
      <c r="J44" s="16">
        <f t="shared" si="14"/>
        <v>85.000000000000014</v>
      </c>
      <c r="K44" s="53">
        <f t="shared" si="15"/>
        <v>71.428571428571431</v>
      </c>
      <c r="L44" s="53">
        <f t="shared" si="16"/>
        <v>71.428571428571431</v>
      </c>
      <c r="O44" s="54">
        <v>35</v>
      </c>
      <c r="P44" s="54">
        <v>50</v>
      </c>
      <c r="Q44" s="54">
        <f t="shared" si="17"/>
        <v>85</v>
      </c>
      <c r="R44">
        <f t="shared" si="18"/>
        <v>35</v>
      </c>
      <c r="S44">
        <f t="shared" si="19"/>
        <v>50</v>
      </c>
    </row>
    <row r="45" spans="2:20" ht="51" customHeight="1" x14ac:dyDescent="0.25">
      <c r="B45" s="11" t="s">
        <v>100</v>
      </c>
      <c r="C45" s="11"/>
      <c r="D45" s="15" t="s">
        <v>101</v>
      </c>
      <c r="E45" s="16">
        <v>3</v>
      </c>
      <c r="F45" s="16">
        <f t="shared" si="10"/>
        <v>0.92436974789915982</v>
      </c>
      <c r="G45" s="16">
        <f t="shared" si="11"/>
        <v>0</v>
      </c>
      <c r="H45" s="53">
        <f t="shared" si="12"/>
        <v>5.5462184873949584E-2</v>
      </c>
      <c r="I45" s="53">
        <f t="shared" si="13"/>
        <v>0.12016806722689079</v>
      </c>
      <c r="J45" s="16">
        <f t="shared" si="14"/>
        <v>3.3000000000000007</v>
      </c>
      <c r="K45" s="53">
        <f t="shared" si="15"/>
        <v>0.92436974789915982</v>
      </c>
      <c r="L45" s="53">
        <f t="shared" si="16"/>
        <v>2.7731092436974794</v>
      </c>
      <c r="O45" s="54">
        <v>1.1000000000000001</v>
      </c>
      <c r="P45" s="54">
        <v>0</v>
      </c>
      <c r="Q45" s="54">
        <f t="shared" si="17"/>
        <v>1.1000000000000001</v>
      </c>
      <c r="R45">
        <f t="shared" si="18"/>
        <v>3.3000000000000003</v>
      </c>
      <c r="S45">
        <f t="shared" si="19"/>
        <v>0</v>
      </c>
    </row>
    <row r="46" spans="2:20" ht="116.25" customHeight="1" x14ac:dyDescent="0.25">
      <c r="B46" s="11" t="s">
        <v>102</v>
      </c>
      <c r="C46" s="11"/>
      <c r="D46" s="15" t="s">
        <v>103</v>
      </c>
      <c r="E46" s="16">
        <v>1</v>
      </c>
      <c r="F46" s="16">
        <f t="shared" si="10"/>
        <v>184.87394957983193</v>
      </c>
      <c r="G46" s="16">
        <f t="shared" si="11"/>
        <v>16.806722689075631</v>
      </c>
      <c r="H46" s="53">
        <f t="shared" si="12"/>
        <v>12.100840336134453</v>
      </c>
      <c r="I46" s="53">
        <f t="shared" si="13"/>
        <v>26.218487394957982</v>
      </c>
      <c r="J46" s="16">
        <f t="shared" si="14"/>
        <v>239.99999999999997</v>
      </c>
      <c r="K46" s="53">
        <f t="shared" si="15"/>
        <v>201.68067226890759</v>
      </c>
      <c r="L46" s="53">
        <f t="shared" si="16"/>
        <v>201.68067226890759</v>
      </c>
      <c r="O46" s="54">
        <v>220</v>
      </c>
      <c r="P46" s="54">
        <v>20</v>
      </c>
      <c r="Q46" s="54">
        <f t="shared" si="17"/>
        <v>240</v>
      </c>
      <c r="R46">
        <f t="shared" si="18"/>
        <v>220</v>
      </c>
      <c r="S46">
        <f t="shared" si="19"/>
        <v>20</v>
      </c>
    </row>
    <row r="47" spans="2:20" x14ac:dyDescent="0.25">
      <c r="D47" s="55"/>
      <c r="E47" s="1"/>
      <c r="F47" s="1"/>
      <c r="G47" s="1"/>
      <c r="H47" s="54"/>
      <c r="I47" s="54"/>
      <c r="J47" s="1"/>
      <c r="K47" s="54"/>
      <c r="L47" s="54"/>
      <c r="O47" s="54"/>
      <c r="P47" s="54"/>
      <c r="Q47" s="54"/>
    </row>
    <row r="48" spans="2:20" x14ac:dyDescent="0.25">
      <c r="E48" s="1"/>
      <c r="F48" s="1"/>
      <c r="H48" s="1"/>
      <c r="I48" s="1"/>
      <c r="J48" s="1">
        <f>SUM(J30:J46)</f>
        <v>22524.1</v>
      </c>
      <c r="K48" s="1">
        <f>SUM(K30:K46)</f>
        <v>1959.9159663865548</v>
      </c>
      <c r="L48" s="1">
        <f>SUM(L30:L46)</f>
        <v>18927.815126050424</v>
      </c>
      <c r="R48" s="1">
        <f>SUM(R30:R46)</f>
        <v>1929.1</v>
      </c>
      <c r="S48" s="1">
        <f>SUM(S30:S46)</f>
        <v>20595</v>
      </c>
      <c r="T48" s="1">
        <f>R48+S48</f>
        <v>22524.1</v>
      </c>
    </row>
    <row r="49" spans="2:20" x14ac:dyDescent="0.25">
      <c r="E49" s="1"/>
      <c r="F49" s="1"/>
      <c r="G49" s="1"/>
    </row>
    <row r="50" spans="2:20" x14ac:dyDescent="0.25">
      <c r="B50" s="98" t="s">
        <v>104</v>
      </c>
      <c r="C50" s="98"/>
      <c r="D50" s="98"/>
      <c r="E50" s="9"/>
      <c r="F50" s="9"/>
      <c r="G50" s="9"/>
      <c r="H50" s="102"/>
      <c r="I50" s="102"/>
      <c r="J50" s="102"/>
      <c r="K50" s="103"/>
      <c r="L50" s="103"/>
    </row>
    <row r="51" spans="2:20" ht="92.25" customHeight="1" x14ac:dyDescent="0.25">
      <c r="B51" s="11" t="s">
        <v>105</v>
      </c>
      <c r="C51" s="11" t="s">
        <v>25</v>
      </c>
      <c r="D51" s="15" t="s">
        <v>106</v>
      </c>
      <c r="E51" s="13">
        <v>3</v>
      </c>
      <c r="F51" s="13">
        <f>K51-G51</f>
        <v>203.69747899159665</v>
      </c>
      <c r="G51" s="13">
        <f>P51</f>
        <v>40</v>
      </c>
      <c r="H51" s="53">
        <f>(F51+G51)*0.06</f>
        <v>14.621848739495798</v>
      </c>
      <c r="I51" s="53">
        <f>(G51+F51)*0.13</f>
        <v>31.680672268907568</v>
      </c>
      <c r="J51" s="16">
        <f>(F51+G51+H51+I51)*E51</f>
        <v>870.00000000000023</v>
      </c>
      <c r="K51" s="53">
        <f>Q51/1.19</f>
        <v>243.69747899159665</v>
      </c>
      <c r="L51" s="53">
        <f>K51*E51</f>
        <v>731.09243697478996</v>
      </c>
      <c r="O51" s="54">
        <v>250</v>
      </c>
      <c r="P51" s="54">
        <v>40</v>
      </c>
      <c r="Q51" s="54">
        <f>O51+P51</f>
        <v>290</v>
      </c>
      <c r="R51">
        <f>O51*E51</f>
        <v>750</v>
      </c>
      <c r="S51">
        <f>P51*E51</f>
        <v>120</v>
      </c>
    </row>
    <row r="52" spans="2:20" x14ac:dyDescent="0.25">
      <c r="D52" s="55"/>
      <c r="E52" s="1"/>
      <c r="F52" s="1"/>
      <c r="G52" s="1"/>
      <c r="H52" s="1"/>
      <c r="I52" s="1"/>
      <c r="J52" s="1"/>
      <c r="O52" s="54"/>
      <c r="P52" s="54"/>
      <c r="Q52" s="54"/>
    </row>
    <row r="53" spans="2:20" x14ac:dyDescent="0.25">
      <c r="E53" s="1"/>
      <c r="F53" s="1"/>
      <c r="J53" s="1">
        <f>SUM(J51)</f>
        <v>870.00000000000023</v>
      </c>
      <c r="K53" s="1">
        <f>SUM(K51)</f>
        <v>243.69747899159665</v>
      </c>
      <c r="L53" s="1">
        <f>SUM(L51)</f>
        <v>731.09243697478996</v>
      </c>
      <c r="R53" s="1">
        <f>SUM(R51)</f>
        <v>750</v>
      </c>
      <c r="S53" s="1">
        <f>SUM(S51)</f>
        <v>120</v>
      </c>
      <c r="T53" s="1">
        <f>R53+S53</f>
        <v>870</v>
      </c>
    </row>
    <row r="54" spans="2:20" x14ac:dyDescent="0.25">
      <c r="E54" s="1"/>
      <c r="F54" s="1"/>
      <c r="G54" s="1"/>
    </row>
    <row r="55" spans="2:20" ht="37.5" x14ac:dyDescent="0.3">
      <c r="D55" s="24" t="s">
        <v>229</v>
      </c>
      <c r="E55" s="25"/>
      <c r="F55" s="26"/>
      <c r="G55" s="27">
        <f>J27+J48+J53</f>
        <v>67729.350000000006</v>
      </c>
    </row>
    <row r="57" spans="2:20" ht="21" x14ac:dyDescent="0.35">
      <c r="D57" s="31" t="s">
        <v>108</v>
      </c>
      <c r="E57" s="32"/>
      <c r="F57" s="32"/>
      <c r="G57" s="33">
        <f>R27+R48+R53</f>
        <v>41968.35</v>
      </c>
    </row>
    <row r="58" spans="2:20" ht="21" x14ac:dyDescent="0.35">
      <c r="D58" s="31" t="s">
        <v>109</v>
      </c>
      <c r="E58" s="32"/>
      <c r="F58" s="32"/>
      <c r="G58" s="33">
        <f>S27+S48+S53</f>
        <v>25761</v>
      </c>
    </row>
  </sheetData>
  <mergeCells count="7">
    <mergeCell ref="B4:D4"/>
    <mergeCell ref="B29:D29"/>
    <mergeCell ref="H29:J29"/>
    <mergeCell ref="K29:L29"/>
    <mergeCell ref="B50:D50"/>
    <mergeCell ref="H50:J50"/>
    <mergeCell ref="K50:L5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261"/>
  <sheetViews>
    <sheetView topLeftCell="A16" zoomScale="65" zoomScaleNormal="65" workbookViewId="0">
      <selection activeCell="E8" sqref="E8"/>
    </sheetView>
  </sheetViews>
  <sheetFormatPr baseColWidth="10" defaultColWidth="10.5703125" defaultRowHeight="15" x14ac:dyDescent="0.25"/>
  <cols>
    <col min="4" max="4" width="40.7109375" customWidth="1"/>
  </cols>
  <sheetData>
    <row r="3" spans="2:7" ht="24.75" x14ac:dyDescent="0.25">
      <c r="B3" s="58" t="s">
        <v>0</v>
      </c>
      <c r="C3" s="59" t="s">
        <v>1</v>
      </c>
      <c r="D3" s="58" t="s">
        <v>2</v>
      </c>
      <c r="E3" s="58" t="s">
        <v>3</v>
      </c>
      <c r="F3" s="60"/>
      <c r="G3" s="60"/>
    </row>
    <row r="4" spans="2:7" x14ac:dyDescent="0.25">
      <c r="B4" s="60"/>
      <c r="C4" s="60"/>
      <c r="D4" s="60"/>
      <c r="E4" s="60"/>
      <c r="F4" s="60"/>
      <c r="G4" s="60"/>
    </row>
    <row r="5" spans="2:7" x14ac:dyDescent="0.25">
      <c r="B5" s="104" t="s">
        <v>8</v>
      </c>
      <c r="C5" s="104"/>
      <c r="D5" s="104"/>
      <c r="E5" s="62"/>
      <c r="F5" s="60"/>
      <c r="G5" s="60"/>
    </row>
    <row r="6" spans="2:7" ht="175.5" customHeight="1" x14ac:dyDescent="0.25">
      <c r="B6" s="63" t="s">
        <v>24</v>
      </c>
      <c r="C6" s="63" t="s">
        <v>25</v>
      </c>
      <c r="D6" s="64" t="s">
        <v>236</v>
      </c>
      <c r="E6" s="65" t="e">
        <f>'VV1'!E5+'VV2'!E5+#REF!+#REF!+#REF!+#REF!+#REF!+#REF!+#REF!+#REF!+#REF!+#REF!+#REF!+#REF!</f>
        <v>#REF!</v>
      </c>
      <c r="F6" s="60"/>
      <c r="G6" s="60"/>
    </row>
    <row r="7" spans="2:7" ht="89.25" customHeight="1" x14ac:dyDescent="0.25">
      <c r="B7" s="66" t="s">
        <v>27</v>
      </c>
      <c r="C7" s="66" t="s">
        <v>25</v>
      </c>
      <c r="D7" s="67" t="s">
        <v>28</v>
      </c>
      <c r="E7" s="68" t="e">
        <f>'VV1'!E6+'VV2'!E6+#REF!+#REF!+#REF!+#REF!+#REF!+#REF!+#REF!+#REF!</f>
        <v>#REF!</v>
      </c>
      <c r="F7" s="60"/>
      <c r="G7" s="60"/>
    </row>
    <row r="8" spans="2:7" ht="54.75" customHeight="1" x14ac:dyDescent="0.25">
      <c r="B8" s="66" t="s">
        <v>29</v>
      </c>
      <c r="C8" s="66" t="s">
        <v>25</v>
      </c>
      <c r="D8" s="67" t="s">
        <v>237</v>
      </c>
      <c r="E8" s="68" t="e">
        <f>'VV1'!E7+'VV2'!E7+#REF!+#REF!+#REF!+#REF!</f>
        <v>#REF!</v>
      </c>
      <c r="F8" s="60"/>
      <c r="G8" s="60"/>
    </row>
    <row r="9" spans="2:7" ht="126" customHeight="1" x14ac:dyDescent="0.25">
      <c r="B9" s="66" t="s">
        <v>31</v>
      </c>
      <c r="C9" s="66" t="s">
        <v>25</v>
      </c>
      <c r="D9" s="67" t="s">
        <v>38</v>
      </c>
      <c r="E9" s="68" t="e">
        <f>'VV1'!E11+'VV2'!E11+#REF!+#REF!+#REF!+#REF!+#REF!+#REF!+#REF!+#REF!+#REF!+#REF!+#REF!+#REF!</f>
        <v>#REF!</v>
      </c>
      <c r="F9" s="60"/>
      <c r="G9" s="60"/>
    </row>
    <row r="10" spans="2:7" ht="126.75" customHeight="1" x14ac:dyDescent="0.25">
      <c r="B10" s="66" t="s">
        <v>33</v>
      </c>
      <c r="C10" s="66" t="s">
        <v>25</v>
      </c>
      <c r="D10" s="67" t="s">
        <v>40</v>
      </c>
      <c r="E10" s="68" t="e">
        <f>'VV1'!E12+'VV2'!E12+#REF!+#REF!+#REF!+#REF!+#REF!+#REF!+#REF!+#REF!+#REF!+#REF!+#REF!+#REF!</f>
        <v>#REF!</v>
      </c>
      <c r="F10" s="60"/>
      <c r="G10" s="60"/>
    </row>
    <row r="11" spans="2:7" ht="45" customHeight="1" x14ac:dyDescent="0.25">
      <c r="B11" s="66" t="s">
        <v>35</v>
      </c>
      <c r="C11" s="66" t="s">
        <v>25</v>
      </c>
      <c r="D11" s="67" t="s">
        <v>132</v>
      </c>
      <c r="E11" s="68" t="e">
        <f>'VV1'!E13+'VV2'!E13+#REF!+#REF!+#REF!+#REF!+#REF!+#REF!+#REF!+#REF!</f>
        <v>#REF!</v>
      </c>
      <c r="F11" s="60"/>
      <c r="G11" s="60"/>
    </row>
    <row r="12" spans="2:7" ht="63.75" customHeight="1" x14ac:dyDescent="0.25">
      <c r="B12" s="66" t="s">
        <v>37</v>
      </c>
      <c r="C12" s="66" t="s">
        <v>25</v>
      </c>
      <c r="D12" s="67" t="s">
        <v>44</v>
      </c>
      <c r="E12" s="68" t="e">
        <f>'VV1'!E14+'VV2'!E14+#REF!+#REF!+#REF!+#REF!+#REF!+#REF!+#REF!+#REF!+#REF!+#REF!+#REF!+#REF!</f>
        <v>#REF!</v>
      </c>
      <c r="F12" s="60"/>
      <c r="G12" s="60"/>
    </row>
    <row r="13" spans="2:7" ht="105" customHeight="1" x14ac:dyDescent="0.25">
      <c r="B13" s="66" t="s">
        <v>39</v>
      </c>
      <c r="C13" s="66" t="s">
        <v>25</v>
      </c>
      <c r="D13" s="67" t="s">
        <v>135</v>
      </c>
      <c r="E13" s="68" t="e">
        <f>'VV1'!E15+'VV2'!E15+#REF!+#REF!+#REF!+#REF!+#REF!+#REF!+#REF!+#REF!</f>
        <v>#REF!</v>
      </c>
      <c r="F13" s="60"/>
      <c r="G13" s="60"/>
    </row>
    <row r="14" spans="2:7" ht="65.25" customHeight="1" x14ac:dyDescent="0.25">
      <c r="B14" s="66" t="s">
        <v>41</v>
      </c>
      <c r="C14" s="66" t="s">
        <v>25</v>
      </c>
      <c r="D14" s="67" t="s">
        <v>48</v>
      </c>
      <c r="E14" s="68" t="e">
        <f>'VV1'!E16+'VV2'!E16+#REF!+#REF!+#REF!+#REF!+#REF!+#REF!+#REF!+#REF!</f>
        <v>#REF!</v>
      </c>
      <c r="F14" s="60"/>
      <c r="G14" s="60"/>
    </row>
    <row r="15" spans="2:7" ht="87.75" customHeight="1" x14ac:dyDescent="0.25">
      <c r="B15" s="66" t="s">
        <v>43</v>
      </c>
      <c r="C15" s="66" t="s">
        <v>25</v>
      </c>
      <c r="D15" s="67" t="s">
        <v>50</v>
      </c>
      <c r="E15" s="68" t="e">
        <f>'VV1'!E17+'VV2'!E17+#REF!+#REF!+#REF!+#REF!+#REF!+#REF!+#REF!+#REF!+#REF!+#REF!+#REF!+#REF!</f>
        <v>#REF!</v>
      </c>
      <c r="F15" s="60"/>
      <c r="G15" s="60"/>
    </row>
    <row r="16" spans="2:7" ht="52.5" customHeight="1" x14ac:dyDescent="0.25">
      <c r="B16" s="66" t="s">
        <v>45</v>
      </c>
      <c r="C16" s="66" t="s">
        <v>25</v>
      </c>
      <c r="D16" s="67" t="s">
        <v>52</v>
      </c>
      <c r="E16" s="68" t="e">
        <f>'VV1'!E18+'VV2'!E18+#REF!+#REF!+#REF!+#REF!+#REF!+#REF!+#REF!+#REF!+#REF!+#REF!</f>
        <v>#REF!</v>
      </c>
      <c r="F16" s="60"/>
      <c r="G16" s="60"/>
    </row>
    <row r="17" spans="2:7" ht="39.75" customHeight="1" x14ac:dyDescent="0.25">
      <c r="B17" s="66" t="s">
        <v>47</v>
      </c>
      <c r="C17" s="66" t="s">
        <v>25</v>
      </c>
      <c r="D17" s="67" t="s">
        <v>54</v>
      </c>
      <c r="E17" s="68" t="e">
        <f>'VV1'!E19+'VV2'!E19+#REF!+#REF!+#REF!+#REF!+#REF!+#REF!+#REF!+#REF!+#REF!+#REF!+#REF!+#REF!</f>
        <v>#REF!</v>
      </c>
      <c r="F17" s="60"/>
      <c r="G17" s="60"/>
    </row>
    <row r="18" spans="2:7" ht="42" customHeight="1" x14ac:dyDescent="0.25">
      <c r="B18" s="66" t="s">
        <v>49</v>
      </c>
      <c r="C18" s="66" t="s">
        <v>25</v>
      </c>
      <c r="D18" s="67" t="s">
        <v>56</v>
      </c>
      <c r="E18" s="68" t="e">
        <f>'VV1'!E20+'VV2'!E20+#REF!+#REF!+#REF!+#REF!+#REF!+#REF!+#REF!+#REF!</f>
        <v>#REF!</v>
      </c>
      <c r="F18" s="60"/>
      <c r="G18" s="60"/>
    </row>
    <row r="19" spans="2:7" ht="52.5" customHeight="1" x14ac:dyDescent="0.25">
      <c r="B19" s="66" t="s">
        <v>51</v>
      </c>
      <c r="C19" s="66" t="s">
        <v>25</v>
      </c>
      <c r="D19" s="67" t="s">
        <v>238</v>
      </c>
      <c r="E19" s="68" t="e">
        <f>'VV1'!E21+'VV2'!E21+#REF!+#REF!+#REF!+#REF!+#REF!+#REF!+#REF!+#REF!</f>
        <v>#REF!</v>
      </c>
      <c r="F19" s="60"/>
      <c r="G19" s="60"/>
    </row>
    <row r="20" spans="2:7" ht="63.75" customHeight="1" x14ac:dyDescent="0.25">
      <c r="B20" s="66" t="s">
        <v>53</v>
      </c>
      <c r="C20" s="66" t="s">
        <v>25</v>
      </c>
      <c r="D20" s="67" t="s">
        <v>65</v>
      </c>
      <c r="E20" s="68" t="e">
        <f>#REF!+#REF!</f>
        <v>#REF!</v>
      </c>
      <c r="F20" s="60"/>
      <c r="G20" s="60"/>
    </row>
    <row r="21" spans="2:7" ht="24" x14ac:dyDescent="0.25">
      <c r="B21" s="66" t="s">
        <v>55</v>
      </c>
      <c r="C21" s="66" t="s">
        <v>25</v>
      </c>
      <c r="D21" s="67" t="s">
        <v>67</v>
      </c>
      <c r="E21" s="68" t="e">
        <f>#REF!+#REF!</f>
        <v>#REF!</v>
      </c>
      <c r="F21" s="60"/>
      <c r="G21" s="60"/>
    </row>
    <row r="22" spans="2:7" ht="48" x14ac:dyDescent="0.25">
      <c r="B22" s="66" t="s">
        <v>57</v>
      </c>
      <c r="C22" s="66" t="s">
        <v>25</v>
      </c>
      <c r="D22" s="67" t="s">
        <v>239</v>
      </c>
      <c r="E22" s="68" t="e">
        <f>#REF!+#REF!</f>
        <v>#REF!</v>
      </c>
      <c r="F22" s="60"/>
      <c r="G22" s="60"/>
    </row>
    <row r="23" spans="2:7" ht="48" x14ac:dyDescent="0.25">
      <c r="B23" s="66" t="s">
        <v>59</v>
      </c>
      <c r="C23" s="66" t="s">
        <v>25</v>
      </c>
      <c r="D23" s="69" t="s">
        <v>240</v>
      </c>
      <c r="E23" s="68">
        <v>0</v>
      </c>
      <c r="F23" s="60"/>
      <c r="G23" s="60"/>
    </row>
    <row r="24" spans="2:7" ht="52.5" customHeight="1" x14ac:dyDescent="0.25">
      <c r="B24" s="66" t="s">
        <v>62</v>
      </c>
      <c r="C24" s="66" t="s">
        <v>25</v>
      </c>
      <c r="D24" s="69" t="s">
        <v>241</v>
      </c>
      <c r="E24" s="68" t="e">
        <f>#REF!+#REF!</f>
        <v>#REF!</v>
      </c>
      <c r="F24" s="60"/>
      <c r="G24" s="60"/>
    </row>
    <row r="25" spans="2:7" ht="78.75" customHeight="1" x14ac:dyDescent="0.25">
      <c r="B25" s="66" t="s">
        <v>64</v>
      </c>
      <c r="C25" s="66" t="s">
        <v>25</v>
      </c>
      <c r="D25" s="67" t="s">
        <v>125</v>
      </c>
      <c r="E25" s="68">
        <f>0</f>
        <v>0</v>
      </c>
      <c r="F25" s="60"/>
      <c r="G25" s="60"/>
    </row>
    <row r="26" spans="2:7" ht="52.5" customHeight="1" x14ac:dyDescent="0.25">
      <c r="B26" s="66" t="s">
        <v>66</v>
      </c>
      <c r="C26" s="66" t="s">
        <v>25</v>
      </c>
      <c r="D26" s="67" t="s">
        <v>242</v>
      </c>
      <c r="E26" s="68">
        <f>0</f>
        <v>0</v>
      </c>
      <c r="F26" s="60"/>
      <c r="G26" s="60"/>
    </row>
    <row r="27" spans="2:7" ht="24" x14ac:dyDescent="0.25">
      <c r="B27" s="66" t="s">
        <v>243</v>
      </c>
      <c r="C27" s="66" t="s">
        <v>25</v>
      </c>
      <c r="D27" s="67" t="s">
        <v>194</v>
      </c>
      <c r="E27" s="68">
        <f>0</f>
        <v>0</v>
      </c>
      <c r="F27" s="60"/>
      <c r="G27" s="60"/>
    </row>
    <row r="28" spans="2:7" ht="48" x14ac:dyDescent="0.25">
      <c r="B28" s="66" t="s">
        <v>244</v>
      </c>
      <c r="C28" s="66" t="s">
        <v>25</v>
      </c>
      <c r="D28" s="69" t="s">
        <v>128</v>
      </c>
      <c r="E28" s="68" t="e">
        <f>#REF!+#REF!</f>
        <v>#REF!</v>
      </c>
      <c r="F28" s="60"/>
      <c r="G28" s="60"/>
    </row>
    <row r="29" spans="2:7" ht="124.5" customHeight="1" x14ac:dyDescent="0.25">
      <c r="B29" s="66" t="s">
        <v>245</v>
      </c>
      <c r="C29" s="66" t="s">
        <v>25</v>
      </c>
      <c r="D29" s="67" t="s">
        <v>40</v>
      </c>
      <c r="E29" s="68" t="e">
        <f>'VV1'!E12+'VV2'!E12+#REF!+#REF!+#REF!+#REF!+#REF!+#REF!+#REF!+#REF!+#REF!+#REF!+#REF!+#REF!</f>
        <v>#REF!</v>
      </c>
      <c r="F29" s="60"/>
      <c r="G29" s="60"/>
    </row>
    <row r="30" spans="2:7" x14ac:dyDescent="0.25">
      <c r="B30" s="70"/>
      <c r="C30" s="71"/>
      <c r="D30" s="72"/>
      <c r="E30" s="73"/>
      <c r="F30" s="60"/>
      <c r="G30" s="60"/>
    </row>
    <row r="31" spans="2:7" x14ac:dyDescent="0.25">
      <c r="B31" s="61" t="s">
        <v>69</v>
      </c>
      <c r="C31" s="62"/>
      <c r="D31" s="62"/>
      <c r="E31" s="61"/>
      <c r="F31" s="60"/>
      <c r="G31" s="60"/>
    </row>
    <row r="32" spans="2:7" ht="108" customHeight="1" x14ac:dyDescent="0.25">
      <c r="B32" s="66" t="s">
        <v>70</v>
      </c>
      <c r="C32" s="66" t="s">
        <v>25</v>
      </c>
      <c r="D32" s="67" t="s">
        <v>146</v>
      </c>
      <c r="E32" s="68" t="e">
        <f>'VV1'!E27+'VV2'!E28+#REF!+#REF!+#REF!+#REF!+#REF!+#REF!+#REF!+#REF!</f>
        <v>#REF!</v>
      </c>
      <c r="F32" s="60"/>
      <c r="G32" s="60"/>
    </row>
    <row r="33" spans="2:7" ht="94.5" customHeight="1" x14ac:dyDescent="0.25">
      <c r="B33" s="66" t="s">
        <v>72</v>
      </c>
      <c r="C33" s="66" t="s">
        <v>25</v>
      </c>
      <c r="D33" s="67" t="s">
        <v>246</v>
      </c>
      <c r="E33" s="68" t="e">
        <f>'VV1'!E28+'VV2'!E29+#REF!+#REF!+#REF!+#REF!</f>
        <v>#REF!</v>
      </c>
      <c r="F33" s="60"/>
      <c r="G33" s="60"/>
    </row>
    <row r="34" spans="2:7" ht="92.25" customHeight="1" x14ac:dyDescent="0.25">
      <c r="B34" s="66" t="s">
        <v>74</v>
      </c>
      <c r="C34" s="66" t="s">
        <v>25</v>
      </c>
      <c r="D34" s="67" t="s">
        <v>247</v>
      </c>
      <c r="E34" s="68" t="e">
        <f>'VV1'!E30+#REF!+#REF!+#REF!+#REF!+#REF!+#REF!+#REF!+#REF!</f>
        <v>#REF!</v>
      </c>
      <c r="F34" s="60"/>
      <c r="G34" s="60"/>
    </row>
    <row r="35" spans="2:7" ht="27" customHeight="1" x14ac:dyDescent="0.25">
      <c r="B35" s="66" t="s">
        <v>76</v>
      </c>
      <c r="C35" s="66" t="s">
        <v>25</v>
      </c>
      <c r="D35" s="67" t="s">
        <v>151</v>
      </c>
      <c r="E35" s="68" t="e">
        <f>'VV1'!E31+#REF!+#REF!+#REF!+#REF!+#REF!+#REF!+#REF!+#REF!</f>
        <v>#REF!</v>
      </c>
      <c r="F35" s="60"/>
      <c r="G35" s="60"/>
    </row>
    <row r="36" spans="2:7" ht="27" customHeight="1" x14ac:dyDescent="0.25">
      <c r="B36" s="66" t="s">
        <v>78</v>
      </c>
      <c r="C36" s="66"/>
      <c r="D36" s="67" t="s">
        <v>153</v>
      </c>
      <c r="E36" s="68" t="e">
        <f>'VV1'!E32+#REF!+#REF!+#REF!+#REF!+#REF!+#REF!+#REF!+#REF!</f>
        <v>#REF!</v>
      </c>
      <c r="F36" s="60"/>
      <c r="G36" s="60"/>
    </row>
    <row r="37" spans="2:7" ht="88.5" customHeight="1" x14ac:dyDescent="0.25">
      <c r="B37" s="66" t="s">
        <v>80</v>
      </c>
      <c r="C37" s="66" t="s">
        <v>60</v>
      </c>
      <c r="D37" s="67" t="s">
        <v>83</v>
      </c>
      <c r="E37" s="68" t="e">
        <f>'VV1'!E33+'VV2'!E34+#REF!+#REF!+#REF!+#REF!</f>
        <v>#REF!</v>
      </c>
      <c r="F37" s="60"/>
      <c r="G37" s="60"/>
    </row>
    <row r="38" spans="2:7" ht="28.5" customHeight="1" x14ac:dyDescent="0.25">
      <c r="B38" s="66" t="s">
        <v>82</v>
      </c>
      <c r="C38" s="66" t="s">
        <v>60</v>
      </c>
      <c r="D38" s="67" t="s">
        <v>85</v>
      </c>
      <c r="E38" s="68" t="e">
        <f>'VV1'!E34+'VV2'!E35+#REF!+#REF!+#REF!+#REF!</f>
        <v>#REF!</v>
      </c>
      <c r="F38" s="60"/>
      <c r="G38" s="60"/>
    </row>
    <row r="39" spans="2:7" ht="27.75" customHeight="1" x14ac:dyDescent="0.25">
      <c r="B39" s="66" t="s">
        <v>84</v>
      </c>
      <c r="C39" s="66" t="s">
        <v>25</v>
      </c>
      <c r="D39" s="67" t="s">
        <v>87</v>
      </c>
      <c r="E39" s="68" t="e">
        <f>'VV1'!E35+'VV2'!E36+#REF!+#REF!+#REF!+#REF!</f>
        <v>#REF!</v>
      </c>
      <c r="F39" s="60"/>
      <c r="G39" s="60"/>
    </row>
    <row r="40" spans="2:7" ht="104.25" customHeight="1" x14ac:dyDescent="0.25">
      <c r="B40" s="66" t="s">
        <v>86</v>
      </c>
      <c r="C40" s="66" t="s">
        <v>60</v>
      </c>
      <c r="D40" s="67" t="s">
        <v>89</v>
      </c>
      <c r="E40" s="68" t="e">
        <f>'VV1'!E36+'VV2'!E37+#REF!+#REF!</f>
        <v>#REF!</v>
      </c>
      <c r="F40" s="60"/>
      <c r="G40" s="60"/>
    </row>
    <row r="41" spans="2:7" ht="24" x14ac:dyDescent="0.25">
      <c r="B41" s="66" t="s">
        <v>88</v>
      </c>
      <c r="C41" s="66" t="s">
        <v>60</v>
      </c>
      <c r="D41" s="67" t="s">
        <v>91</v>
      </c>
      <c r="E41" s="68" t="e">
        <f>'VV1'!E37+'VV2'!E38+#REF!+#REF!</f>
        <v>#REF!</v>
      </c>
      <c r="F41" s="60"/>
      <c r="G41" s="60"/>
    </row>
    <row r="42" spans="2:7" ht="24" x14ac:dyDescent="0.25">
      <c r="B42" s="66" t="s">
        <v>90</v>
      </c>
      <c r="C42" s="66" t="s">
        <v>25</v>
      </c>
      <c r="D42" s="67" t="s">
        <v>93</v>
      </c>
      <c r="E42" s="68" t="e">
        <f>'VV1'!E38+'VV2'!E39+#REF!+#REF!</f>
        <v>#REF!</v>
      </c>
      <c r="F42" s="60"/>
      <c r="G42" s="60"/>
    </row>
    <row r="43" spans="2:7" ht="135.75" customHeight="1" x14ac:dyDescent="0.25">
      <c r="B43" s="66" t="s">
        <v>92</v>
      </c>
      <c r="C43" s="66" t="s">
        <v>25</v>
      </c>
      <c r="D43" s="67" t="s">
        <v>97</v>
      </c>
      <c r="E43" s="68" t="e">
        <f>'VV1'!E40+'VV2'!E41+#REF!+#REF!+#REF!+#REF!+#REF!+#REF!+#REF!+#REF!+#REF!+#REF!+#REF!</f>
        <v>#REF!</v>
      </c>
      <c r="F43" s="60"/>
      <c r="G43" s="60"/>
    </row>
    <row r="44" spans="2:7" ht="39" customHeight="1" x14ac:dyDescent="0.25">
      <c r="B44" s="66" t="s">
        <v>94</v>
      </c>
      <c r="C44" s="66"/>
      <c r="D44" s="67" t="s">
        <v>99</v>
      </c>
      <c r="E44" s="68" t="e">
        <f>'VV1'!E41+'VV2'!E42+#REF!+#REF!+#REF!+#REF!+#REF!+#REF!+#REF!+#REF!</f>
        <v>#REF!</v>
      </c>
      <c r="F44" s="60"/>
      <c r="G44" s="60"/>
    </row>
    <row r="45" spans="2:7" ht="36.75" customHeight="1" x14ac:dyDescent="0.25">
      <c r="B45" s="66" t="s">
        <v>96</v>
      </c>
      <c r="C45" s="66"/>
      <c r="D45" s="67" t="s">
        <v>101</v>
      </c>
      <c r="E45" s="68" t="e">
        <f>'VV1'!E42+'VV2'!E43+#REF!+#REF!+#REF!+#REF!+#REF!+#REF!+#REF!+#REF!+#REF!</f>
        <v>#REF!</v>
      </c>
      <c r="F45" s="60"/>
      <c r="G45" s="60"/>
    </row>
    <row r="46" spans="2:7" ht="36" x14ac:dyDescent="0.25">
      <c r="B46" s="66" t="s">
        <v>98</v>
      </c>
      <c r="C46" s="66"/>
      <c r="D46" s="67" t="s">
        <v>248</v>
      </c>
      <c r="E46" s="68" t="e">
        <f>'VV1'!E43+'VV2'!E44+#REF!+#REF!+#REF!+#REF!+#REF!+#REF!+#REF!+#REF!</f>
        <v>#REF!</v>
      </c>
      <c r="F46" s="60"/>
      <c r="G46" s="60"/>
    </row>
    <row r="47" spans="2:7" ht="24" x14ac:dyDescent="0.25">
      <c r="B47" s="66" t="s">
        <v>100</v>
      </c>
      <c r="C47" s="66"/>
      <c r="D47" s="67" t="s">
        <v>167</v>
      </c>
      <c r="E47" s="68" t="e">
        <f>#REF!+#REF!+#REF!</f>
        <v>#REF!</v>
      </c>
      <c r="F47" s="60"/>
      <c r="G47" s="60"/>
    </row>
    <row r="48" spans="2:7" ht="24" x14ac:dyDescent="0.25">
      <c r="B48" s="66" t="s">
        <v>102</v>
      </c>
      <c r="C48" s="66"/>
      <c r="D48" s="67" t="s">
        <v>249</v>
      </c>
      <c r="E48" s="68">
        <v>380</v>
      </c>
      <c r="F48" s="60"/>
      <c r="G48" s="60"/>
    </row>
    <row r="49" spans="2:7" ht="48" x14ac:dyDescent="0.25">
      <c r="B49" s="66" t="s">
        <v>250</v>
      </c>
      <c r="C49" s="66" t="s">
        <v>25</v>
      </c>
      <c r="D49" s="67" t="s">
        <v>95</v>
      </c>
      <c r="E49" s="74" t="e">
        <f>'VV1'!E39+'VV2'!E40+#REF!+#REF!</f>
        <v>#REF!</v>
      </c>
      <c r="F49" s="60"/>
      <c r="G49" s="60"/>
    </row>
    <row r="50" spans="2:7" ht="92.25" customHeight="1" x14ac:dyDescent="0.25">
      <c r="B50" s="66" t="s">
        <v>251</v>
      </c>
      <c r="C50" s="66" t="s">
        <v>25</v>
      </c>
      <c r="D50" s="67" t="s">
        <v>148</v>
      </c>
      <c r="E50" s="68" t="e">
        <f>#REF!+#REF!</f>
        <v>#REF!</v>
      </c>
      <c r="F50" s="60"/>
      <c r="G50" s="60"/>
    </row>
    <row r="51" spans="2:7" ht="87.75" customHeight="1" x14ac:dyDescent="0.25">
      <c r="B51" s="66" t="s">
        <v>252</v>
      </c>
      <c r="C51" s="66" t="s">
        <v>25</v>
      </c>
      <c r="D51" s="67" t="s">
        <v>253</v>
      </c>
      <c r="E51" s="68" t="e">
        <f>#REF!+#REF!</f>
        <v>#REF!</v>
      </c>
      <c r="F51" s="60"/>
      <c r="G51" s="60"/>
    </row>
    <row r="52" spans="2:7" x14ac:dyDescent="0.25">
      <c r="B52" s="60"/>
      <c r="C52" s="60"/>
      <c r="D52" s="75"/>
      <c r="E52" s="76"/>
      <c r="F52" s="60"/>
      <c r="G52" s="60"/>
    </row>
    <row r="53" spans="2:7" x14ac:dyDescent="0.25">
      <c r="B53" s="61" t="s">
        <v>104</v>
      </c>
      <c r="C53" s="62"/>
      <c r="D53" s="62"/>
      <c r="E53" s="77"/>
      <c r="F53" s="60"/>
      <c r="G53" s="60"/>
    </row>
    <row r="54" spans="2:7" ht="74.25" customHeight="1" x14ac:dyDescent="0.25">
      <c r="B54" s="66" t="s">
        <v>105</v>
      </c>
      <c r="C54" s="66" t="s">
        <v>25</v>
      </c>
      <c r="D54" s="67" t="s">
        <v>106</v>
      </c>
      <c r="E54" s="68" t="e">
        <f>'VV1'!E48+'VV2'!E49+#REF!+#REF!+#REF!+#REF!+#REF!+#REF!+#REF!+#REF!+#REF!+#REF!+#REF!+#REF!</f>
        <v>#REF!</v>
      </c>
      <c r="F54" s="60"/>
      <c r="G54" s="60"/>
    </row>
    <row r="55" spans="2:7" ht="75" customHeight="1" x14ac:dyDescent="0.25">
      <c r="B55" s="66" t="s">
        <v>169</v>
      </c>
      <c r="C55" s="66" t="s">
        <v>25</v>
      </c>
      <c r="D55" s="67" t="s">
        <v>170</v>
      </c>
      <c r="E55" s="65">
        <f>0</f>
        <v>0</v>
      </c>
      <c r="F55" s="60"/>
      <c r="G55" s="60"/>
    </row>
    <row r="56" spans="2:7" x14ac:dyDescent="0.25">
      <c r="F56" s="60"/>
      <c r="G56" s="60"/>
    </row>
    <row r="57" spans="2:7" x14ac:dyDescent="0.25">
      <c r="G57" s="60"/>
    </row>
    <row r="58" spans="2:7" x14ac:dyDescent="0.25">
      <c r="G58" s="60"/>
    </row>
    <row r="59" spans="2:7" x14ac:dyDescent="0.25">
      <c r="B59" s="60"/>
      <c r="C59" s="60"/>
      <c r="D59" s="60"/>
      <c r="E59" s="60"/>
      <c r="F59" s="60"/>
      <c r="G59" s="60"/>
    </row>
    <row r="60" spans="2:7" x14ac:dyDescent="0.25">
      <c r="B60" s="60"/>
      <c r="C60" s="60"/>
      <c r="D60" s="60"/>
      <c r="E60" s="60"/>
      <c r="F60" s="60"/>
      <c r="G60" s="60"/>
    </row>
    <row r="61" spans="2:7" x14ac:dyDescent="0.25">
      <c r="B61" s="60"/>
      <c r="C61" s="60"/>
      <c r="D61" s="60"/>
      <c r="E61" s="60"/>
      <c r="F61" s="60"/>
      <c r="G61" s="60"/>
    </row>
    <row r="62" spans="2:7" x14ac:dyDescent="0.25">
      <c r="B62" s="60"/>
      <c r="C62" s="60"/>
      <c r="D62" s="60"/>
      <c r="E62" s="60"/>
      <c r="F62" s="60"/>
      <c r="G62" s="60"/>
    </row>
    <row r="63" spans="2:7" x14ac:dyDescent="0.25">
      <c r="B63" s="60"/>
      <c r="C63" s="60"/>
      <c r="D63" s="60"/>
      <c r="E63" s="60"/>
      <c r="F63" s="60"/>
      <c r="G63" s="60"/>
    </row>
    <row r="64" spans="2:7" x14ac:dyDescent="0.25">
      <c r="B64" s="60"/>
      <c r="C64" s="60"/>
      <c r="D64" s="60"/>
      <c r="E64" s="60"/>
      <c r="F64" s="60"/>
      <c r="G64" s="60"/>
    </row>
    <row r="65" spans="2:7" x14ac:dyDescent="0.25">
      <c r="B65" s="60"/>
      <c r="C65" s="60"/>
      <c r="D65" s="60"/>
      <c r="E65" s="60"/>
      <c r="F65" s="60"/>
      <c r="G65" s="60"/>
    </row>
    <row r="66" spans="2:7" x14ac:dyDescent="0.25">
      <c r="B66" s="60"/>
      <c r="C66" s="60"/>
      <c r="D66" s="60"/>
      <c r="E66" s="60"/>
      <c r="F66" s="60"/>
      <c r="G66" s="60"/>
    </row>
    <row r="67" spans="2:7" x14ac:dyDescent="0.25">
      <c r="B67" s="60"/>
      <c r="C67" s="60"/>
      <c r="D67" s="60"/>
      <c r="E67" s="60"/>
      <c r="F67" s="60"/>
      <c r="G67" s="60"/>
    </row>
    <row r="68" spans="2:7" x14ac:dyDescent="0.25">
      <c r="B68" s="60"/>
      <c r="C68" s="60"/>
      <c r="D68" s="60"/>
      <c r="E68" s="60"/>
      <c r="F68" s="60"/>
      <c r="G68" s="60"/>
    </row>
    <row r="69" spans="2:7" x14ac:dyDescent="0.25">
      <c r="B69" s="60"/>
      <c r="C69" s="60"/>
      <c r="D69" s="60"/>
      <c r="E69" s="60"/>
      <c r="F69" s="60"/>
      <c r="G69" s="60"/>
    </row>
    <row r="70" spans="2:7" x14ac:dyDescent="0.25">
      <c r="B70" s="60"/>
      <c r="C70" s="60"/>
      <c r="D70" s="60"/>
      <c r="E70" s="60"/>
      <c r="F70" s="60"/>
      <c r="G70" s="60"/>
    </row>
    <row r="71" spans="2:7" x14ac:dyDescent="0.25">
      <c r="B71" s="60"/>
      <c r="C71" s="60"/>
      <c r="D71" s="60"/>
      <c r="E71" s="60"/>
      <c r="F71" s="60"/>
      <c r="G71" s="60"/>
    </row>
    <row r="72" spans="2:7" x14ac:dyDescent="0.25">
      <c r="B72" s="60"/>
      <c r="C72" s="60"/>
      <c r="D72" s="60"/>
      <c r="E72" s="60"/>
      <c r="F72" s="60"/>
      <c r="G72" s="60"/>
    </row>
    <row r="73" spans="2:7" x14ac:dyDescent="0.25">
      <c r="B73" s="60"/>
      <c r="C73" s="60"/>
      <c r="D73" s="60"/>
      <c r="E73" s="60"/>
      <c r="F73" s="60"/>
      <c r="G73" s="60"/>
    </row>
    <row r="74" spans="2:7" x14ac:dyDescent="0.25">
      <c r="B74" s="60"/>
      <c r="C74" s="60"/>
      <c r="D74" s="60"/>
      <c r="E74" s="60"/>
      <c r="F74" s="60"/>
      <c r="G74" s="60"/>
    </row>
    <row r="75" spans="2:7" x14ac:dyDescent="0.25">
      <c r="B75" s="60"/>
      <c r="C75" s="60"/>
      <c r="D75" s="60"/>
      <c r="E75" s="60"/>
      <c r="F75" s="60"/>
      <c r="G75" s="60"/>
    </row>
    <row r="76" spans="2:7" x14ac:dyDescent="0.25">
      <c r="B76" s="60"/>
      <c r="C76" s="60"/>
      <c r="D76" s="60"/>
      <c r="E76" s="60"/>
      <c r="F76" s="60"/>
      <c r="G76" s="60"/>
    </row>
    <row r="77" spans="2:7" x14ac:dyDescent="0.25">
      <c r="B77" s="60"/>
      <c r="C77" s="60"/>
      <c r="D77" s="60"/>
      <c r="E77" s="60"/>
      <c r="F77" s="60"/>
      <c r="G77" s="60"/>
    </row>
    <row r="78" spans="2:7" x14ac:dyDescent="0.25">
      <c r="B78" s="60"/>
      <c r="C78" s="60"/>
      <c r="D78" s="60"/>
      <c r="E78" s="60"/>
      <c r="F78" s="60"/>
      <c r="G78" s="60"/>
    </row>
    <row r="79" spans="2:7" x14ac:dyDescent="0.25">
      <c r="B79" s="60"/>
      <c r="C79" s="60"/>
      <c r="D79" s="60"/>
      <c r="E79" s="60"/>
      <c r="F79" s="60"/>
      <c r="G79" s="60"/>
    </row>
    <row r="80" spans="2:7" x14ac:dyDescent="0.25">
      <c r="B80" s="60"/>
      <c r="C80" s="60"/>
      <c r="D80" s="60"/>
      <c r="E80" s="60"/>
      <c r="F80" s="60"/>
      <c r="G80" s="60"/>
    </row>
    <row r="81" spans="2:7" x14ac:dyDescent="0.25">
      <c r="B81" s="60"/>
      <c r="C81" s="60"/>
      <c r="D81" s="60"/>
      <c r="E81" s="60"/>
      <c r="F81" s="60"/>
      <c r="G81" s="60"/>
    </row>
    <row r="82" spans="2:7" x14ac:dyDescent="0.25">
      <c r="B82" s="60"/>
      <c r="C82" s="60"/>
      <c r="D82" s="60"/>
      <c r="E82" s="60"/>
      <c r="F82" s="60"/>
      <c r="G82" s="60"/>
    </row>
    <row r="83" spans="2:7" x14ac:dyDescent="0.25">
      <c r="B83" s="60"/>
      <c r="C83" s="60"/>
      <c r="D83" s="60"/>
      <c r="E83" s="60"/>
      <c r="F83" s="60"/>
      <c r="G83" s="60"/>
    </row>
    <row r="84" spans="2:7" x14ac:dyDescent="0.25">
      <c r="B84" s="60"/>
      <c r="C84" s="60"/>
      <c r="D84" s="60"/>
      <c r="E84" s="60"/>
      <c r="F84" s="60"/>
      <c r="G84" s="60"/>
    </row>
    <row r="85" spans="2:7" x14ac:dyDescent="0.25">
      <c r="B85" s="60"/>
      <c r="C85" s="60"/>
      <c r="D85" s="60"/>
      <c r="E85" s="60"/>
      <c r="F85" s="60"/>
      <c r="G85" s="60"/>
    </row>
    <row r="86" spans="2:7" x14ac:dyDescent="0.25">
      <c r="B86" s="60"/>
      <c r="C86" s="60"/>
      <c r="D86" s="60"/>
      <c r="E86" s="60"/>
      <c r="F86" s="60"/>
      <c r="G86" s="60"/>
    </row>
    <row r="87" spans="2:7" x14ac:dyDescent="0.25">
      <c r="B87" s="60"/>
      <c r="C87" s="60"/>
      <c r="D87" s="60"/>
      <c r="E87" s="60"/>
      <c r="F87" s="60"/>
      <c r="G87" s="60"/>
    </row>
    <row r="88" spans="2:7" x14ac:dyDescent="0.25">
      <c r="B88" s="60"/>
      <c r="C88" s="60"/>
      <c r="D88" s="60"/>
      <c r="E88" s="60"/>
      <c r="F88" s="60"/>
      <c r="G88" s="60"/>
    </row>
    <row r="89" spans="2:7" x14ac:dyDescent="0.25">
      <c r="B89" s="60"/>
      <c r="C89" s="60"/>
      <c r="D89" s="60"/>
      <c r="E89" s="60"/>
      <c r="F89" s="60"/>
      <c r="G89" s="60"/>
    </row>
    <row r="90" spans="2:7" x14ac:dyDescent="0.25">
      <c r="B90" s="60"/>
      <c r="C90" s="60"/>
      <c r="D90" s="60"/>
      <c r="E90" s="60"/>
      <c r="F90" s="60"/>
      <c r="G90" s="60"/>
    </row>
    <row r="91" spans="2:7" x14ac:dyDescent="0.25">
      <c r="B91" s="60"/>
      <c r="C91" s="60"/>
      <c r="D91" s="60"/>
      <c r="E91" s="60"/>
      <c r="F91" s="60"/>
      <c r="G91" s="60"/>
    </row>
    <row r="92" spans="2:7" x14ac:dyDescent="0.25">
      <c r="B92" s="60"/>
      <c r="C92" s="60"/>
      <c r="D92" s="60"/>
      <c r="E92" s="60"/>
      <c r="F92" s="60"/>
      <c r="G92" s="60"/>
    </row>
    <row r="93" spans="2:7" x14ac:dyDescent="0.25">
      <c r="B93" s="60"/>
      <c r="C93" s="60"/>
      <c r="D93" s="60"/>
      <c r="E93" s="60"/>
      <c r="F93" s="60"/>
      <c r="G93" s="60"/>
    </row>
    <row r="94" spans="2:7" x14ac:dyDescent="0.25">
      <c r="B94" s="60"/>
      <c r="C94" s="60"/>
      <c r="D94" s="60"/>
      <c r="E94" s="60"/>
      <c r="F94" s="60"/>
      <c r="G94" s="60"/>
    </row>
    <row r="95" spans="2:7" x14ac:dyDescent="0.25">
      <c r="B95" s="60"/>
      <c r="C95" s="60"/>
      <c r="D95" s="60"/>
      <c r="E95" s="60"/>
      <c r="F95" s="60"/>
      <c r="G95" s="60"/>
    </row>
    <row r="96" spans="2:7" x14ac:dyDescent="0.25">
      <c r="B96" s="60"/>
      <c r="C96" s="60"/>
      <c r="D96" s="60"/>
      <c r="E96" s="60"/>
      <c r="F96" s="60"/>
      <c r="G96" s="60"/>
    </row>
    <row r="97" spans="2:7" x14ac:dyDescent="0.25">
      <c r="B97" s="60"/>
      <c r="C97" s="60"/>
      <c r="D97" s="60"/>
      <c r="E97" s="60"/>
      <c r="F97" s="60"/>
      <c r="G97" s="60"/>
    </row>
    <row r="98" spans="2:7" x14ac:dyDescent="0.25">
      <c r="B98" s="60"/>
      <c r="C98" s="60"/>
      <c r="D98" s="60"/>
      <c r="E98" s="60"/>
      <c r="F98" s="60"/>
      <c r="G98" s="60"/>
    </row>
    <row r="99" spans="2:7" x14ac:dyDescent="0.25">
      <c r="B99" s="60"/>
      <c r="C99" s="60"/>
      <c r="D99" s="60"/>
      <c r="E99" s="60"/>
      <c r="F99" s="60"/>
      <c r="G99" s="60"/>
    </row>
    <row r="100" spans="2:7" x14ac:dyDescent="0.25">
      <c r="B100" s="60"/>
      <c r="C100" s="60"/>
      <c r="D100" s="60"/>
      <c r="E100" s="60"/>
      <c r="F100" s="60"/>
      <c r="G100" s="60"/>
    </row>
    <row r="101" spans="2:7" x14ac:dyDescent="0.25">
      <c r="B101" s="60"/>
      <c r="C101" s="60"/>
      <c r="D101" s="60"/>
      <c r="E101" s="60"/>
      <c r="F101" s="60"/>
      <c r="G101" s="60"/>
    </row>
    <row r="102" spans="2:7" x14ac:dyDescent="0.25">
      <c r="B102" s="60"/>
      <c r="C102" s="60"/>
      <c r="D102" s="60"/>
      <c r="E102" s="60"/>
      <c r="F102" s="60"/>
      <c r="G102" s="60"/>
    </row>
    <row r="103" spans="2:7" x14ac:dyDescent="0.25">
      <c r="B103" s="60"/>
      <c r="C103" s="60"/>
      <c r="D103" s="60"/>
      <c r="E103" s="60"/>
      <c r="F103" s="60"/>
      <c r="G103" s="60"/>
    </row>
    <row r="104" spans="2:7" x14ac:dyDescent="0.25">
      <c r="B104" s="60"/>
      <c r="C104" s="60"/>
      <c r="D104" s="60"/>
      <c r="E104" s="60"/>
      <c r="F104" s="60"/>
      <c r="G104" s="60"/>
    </row>
    <row r="105" spans="2:7" x14ac:dyDescent="0.25">
      <c r="B105" s="60"/>
      <c r="C105" s="60"/>
      <c r="D105" s="60"/>
      <c r="E105" s="60"/>
      <c r="F105" s="60"/>
      <c r="G105" s="60"/>
    </row>
    <row r="106" spans="2:7" x14ac:dyDescent="0.25">
      <c r="B106" s="60"/>
      <c r="C106" s="60"/>
      <c r="D106" s="60"/>
      <c r="E106" s="60"/>
      <c r="F106" s="60"/>
      <c r="G106" s="60"/>
    </row>
    <row r="107" spans="2:7" x14ac:dyDescent="0.25">
      <c r="B107" s="60"/>
      <c r="C107" s="60"/>
      <c r="D107" s="60"/>
      <c r="E107" s="60"/>
      <c r="F107" s="60"/>
      <c r="G107" s="60"/>
    </row>
    <row r="108" spans="2:7" x14ac:dyDescent="0.25">
      <c r="B108" s="60"/>
      <c r="C108" s="60"/>
      <c r="D108" s="60"/>
      <c r="E108" s="60"/>
      <c r="F108" s="60"/>
      <c r="G108" s="60"/>
    </row>
    <row r="109" spans="2:7" x14ac:dyDescent="0.25">
      <c r="B109" s="60"/>
      <c r="C109" s="60"/>
      <c r="D109" s="60"/>
      <c r="E109" s="60"/>
      <c r="F109" s="60"/>
      <c r="G109" s="60"/>
    </row>
    <row r="110" spans="2:7" x14ac:dyDescent="0.25">
      <c r="B110" s="60"/>
      <c r="C110" s="60"/>
      <c r="D110" s="60"/>
      <c r="E110" s="60"/>
      <c r="F110" s="60"/>
      <c r="G110" s="60"/>
    </row>
    <row r="111" spans="2:7" x14ac:dyDescent="0.25">
      <c r="B111" s="60"/>
      <c r="C111" s="60"/>
      <c r="D111" s="60"/>
      <c r="E111" s="60"/>
      <c r="F111" s="60"/>
      <c r="G111" s="60"/>
    </row>
    <row r="112" spans="2:7" x14ac:dyDescent="0.25">
      <c r="B112" s="60"/>
      <c r="C112" s="60"/>
      <c r="D112" s="60"/>
      <c r="E112" s="60"/>
      <c r="F112" s="60"/>
      <c r="G112" s="60"/>
    </row>
    <row r="113" spans="2:7" x14ac:dyDescent="0.25">
      <c r="B113" s="60"/>
      <c r="C113" s="60"/>
      <c r="D113" s="60"/>
      <c r="E113" s="60"/>
      <c r="F113" s="60"/>
      <c r="G113" s="60"/>
    </row>
    <row r="114" spans="2:7" x14ac:dyDescent="0.25">
      <c r="B114" s="60"/>
      <c r="C114" s="60"/>
      <c r="D114" s="60"/>
      <c r="E114" s="60"/>
      <c r="F114" s="60"/>
      <c r="G114" s="60"/>
    </row>
    <row r="115" spans="2:7" x14ac:dyDescent="0.25">
      <c r="B115" s="60"/>
      <c r="C115" s="60"/>
      <c r="D115" s="60"/>
      <c r="E115" s="60"/>
      <c r="F115" s="60"/>
      <c r="G115" s="60"/>
    </row>
    <row r="116" spans="2:7" x14ac:dyDescent="0.25">
      <c r="B116" s="60"/>
      <c r="C116" s="60"/>
      <c r="D116" s="60"/>
      <c r="E116" s="60"/>
      <c r="F116" s="60"/>
      <c r="G116" s="60"/>
    </row>
    <row r="117" spans="2:7" x14ac:dyDescent="0.25">
      <c r="B117" s="60"/>
      <c r="C117" s="60"/>
      <c r="D117" s="60"/>
      <c r="E117" s="60"/>
      <c r="F117" s="60"/>
      <c r="G117" s="60"/>
    </row>
    <row r="118" spans="2:7" x14ac:dyDescent="0.25">
      <c r="B118" s="60"/>
      <c r="C118" s="60"/>
      <c r="D118" s="60"/>
      <c r="E118" s="60"/>
      <c r="F118" s="60"/>
      <c r="G118" s="60"/>
    </row>
    <row r="119" spans="2:7" x14ac:dyDescent="0.25">
      <c r="B119" s="60"/>
      <c r="C119" s="60"/>
      <c r="D119" s="60"/>
      <c r="E119" s="60"/>
      <c r="F119" s="60"/>
      <c r="G119" s="60"/>
    </row>
    <row r="120" spans="2:7" x14ac:dyDescent="0.25">
      <c r="B120" s="60"/>
      <c r="C120" s="60"/>
      <c r="D120" s="60"/>
      <c r="E120" s="60"/>
      <c r="F120" s="60"/>
      <c r="G120" s="60"/>
    </row>
    <row r="121" spans="2:7" x14ac:dyDescent="0.25">
      <c r="B121" s="60"/>
      <c r="C121" s="60"/>
      <c r="D121" s="60"/>
      <c r="E121" s="60"/>
      <c r="F121" s="60"/>
      <c r="G121" s="60"/>
    </row>
    <row r="122" spans="2:7" x14ac:dyDescent="0.25">
      <c r="B122" s="60"/>
      <c r="C122" s="60"/>
      <c r="D122" s="60"/>
      <c r="E122" s="60"/>
      <c r="F122" s="60"/>
      <c r="G122" s="60"/>
    </row>
    <row r="123" spans="2:7" x14ac:dyDescent="0.25">
      <c r="B123" s="60"/>
      <c r="C123" s="60"/>
      <c r="D123" s="60"/>
      <c r="E123" s="60"/>
      <c r="F123" s="60"/>
      <c r="G123" s="60"/>
    </row>
    <row r="124" spans="2:7" x14ac:dyDescent="0.25">
      <c r="B124" s="60"/>
      <c r="C124" s="60"/>
      <c r="D124" s="60"/>
      <c r="E124" s="60"/>
      <c r="F124" s="60"/>
      <c r="G124" s="60"/>
    </row>
    <row r="125" spans="2:7" x14ac:dyDescent="0.25">
      <c r="B125" s="60"/>
      <c r="C125" s="60"/>
      <c r="D125" s="60"/>
      <c r="E125" s="60"/>
      <c r="F125" s="60"/>
      <c r="G125" s="60"/>
    </row>
    <row r="126" spans="2:7" x14ac:dyDescent="0.25">
      <c r="B126" s="60"/>
      <c r="C126" s="60"/>
      <c r="D126" s="60"/>
      <c r="E126" s="60"/>
      <c r="F126" s="60"/>
      <c r="G126" s="60"/>
    </row>
    <row r="127" spans="2:7" x14ac:dyDescent="0.25">
      <c r="B127" s="60"/>
      <c r="C127" s="60"/>
      <c r="D127" s="60"/>
      <c r="E127" s="60"/>
      <c r="F127" s="60"/>
      <c r="G127" s="60"/>
    </row>
    <row r="128" spans="2:7" x14ac:dyDescent="0.25">
      <c r="B128" s="60"/>
      <c r="C128" s="60"/>
      <c r="D128" s="60"/>
      <c r="E128" s="60"/>
      <c r="F128" s="60"/>
      <c r="G128" s="60"/>
    </row>
    <row r="129" spans="2:7" x14ac:dyDescent="0.25">
      <c r="B129" s="60"/>
      <c r="C129" s="60"/>
      <c r="D129" s="60"/>
      <c r="E129" s="60"/>
      <c r="F129" s="60"/>
      <c r="G129" s="60"/>
    </row>
    <row r="130" spans="2:7" x14ac:dyDescent="0.25">
      <c r="B130" s="60"/>
      <c r="C130" s="60"/>
      <c r="D130" s="60"/>
      <c r="E130" s="60"/>
      <c r="F130" s="60"/>
      <c r="G130" s="60"/>
    </row>
    <row r="131" spans="2:7" x14ac:dyDescent="0.25">
      <c r="B131" s="60"/>
      <c r="C131" s="60"/>
      <c r="D131" s="60"/>
      <c r="E131" s="60"/>
      <c r="F131" s="60"/>
      <c r="G131" s="60"/>
    </row>
    <row r="132" spans="2:7" x14ac:dyDescent="0.25">
      <c r="B132" s="60"/>
      <c r="C132" s="60"/>
      <c r="D132" s="60"/>
      <c r="E132" s="60"/>
      <c r="F132" s="60"/>
      <c r="G132" s="60"/>
    </row>
    <row r="133" spans="2:7" x14ac:dyDescent="0.25">
      <c r="B133" s="60"/>
      <c r="C133" s="60"/>
      <c r="D133" s="60"/>
      <c r="E133" s="60"/>
      <c r="F133" s="60"/>
      <c r="G133" s="60"/>
    </row>
    <row r="134" spans="2:7" x14ac:dyDescent="0.25">
      <c r="B134" s="60"/>
      <c r="C134" s="60"/>
      <c r="D134" s="60"/>
      <c r="E134" s="60"/>
      <c r="F134" s="60"/>
      <c r="G134" s="60"/>
    </row>
    <row r="135" spans="2:7" x14ac:dyDescent="0.25">
      <c r="B135" s="60"/>
      <c r="C135" s="60"/>
      <c r="D135" s="60"/>
      <c r="E135" s="60"/>
      <c r="F135" s="60"/>
      <c r="G135" s="60"/>
    </row>
    <row r="136" spans="2:7" x14ac:dyDescent="0.25">
      <c r="B136" s="60"/>
      <c r="C136" s="60"/>
      <c r="D136" s="60"/>
      <c r="E136" s="60"/>
      <c r="F136" s="60"/>
      <c r="G136" s="60"/>
    </row>
    <row r="137" spans="2:7" x14ac:dyDescent="0.25">
      <c r="B137" s="60"/>
      <c r="C137" s="60"/>
      <c r="D137" s="60"/>
      <c r="E137" s="60"/>
      <c r="F137" s="60"/>
      <c r="G137" s="60"/>
    </row>
    <row r="138" spans="2:7" x14ac:dyDescent="0.25">
      <c r="B138" s="60"/>
      <c r="C138" s="60"/>
      <c r="D138" s="60"/>
      <c r="E138" s="60"/>
      <c r="F138" s="60"/>
      <c r="G138" s="60"/>
    </row>
    <row r="139" spans="2:7" x14ac:dyDescent="0.25">
      <c r="B139" s="60"/>
      <c r="C139" s="60"/>
      <c r="D139" s="60"/>
      <c r="E139" s="60"/>
      <c r="F139" s="60"/>
      <c r="G139" s="60"/>
    </row>
    <row r="140" spans="2:7" x14ac:dyDescent="0.25">
      <c r="B140" s="60"/>
      <c r="C140" s="60"/>
      <c r="D140" s="60"/>
      <c r="E140" s="60"/>
      <c r="F140" s="60"/>
      <c r="G140" s="60"/>
    </row>
    <row r="141" spans="2:7" x14ac:dyDescent="0.25">
      <c r="B141" s="60"/>
      <c r="C141" s="60"/>
      <c r="D141" s="60"/>
      <c r="E141" s="60"/>
      <c r="F141" s="60"/>
      <c r="G141" s="60"/>
    </row>
    <row r="142" spans="2:7" x14ac:dyDescent="0.25">
      <c r="B142" s="60"/>
      <c r="C142" s="60"/>
      <c r="D142" s="60"/>
      <c r="E142" s="60"/>
      <c r="F142" s="60"/>
      <c r="G142" s="60"/>
    </row>
    <row r="143" spans="2:7" x14ac:dyDescent="0.25">
      <c r="B143" s="60"/>
      <c r="C143" s="60"/>
      <c r="D143" s="60"/>
      <c r="E143" s="60"/>
      <c r="F143" s="60"/>
      <c r="G143" s="60"/>
    </row>
    <row r="144" spans="2:7" x14ac:dyDescent="0.25">
      <c r="B144" s="60"/>
      <c r="C144" s="60"/>
      <c r="D144" s="60"/>
      <c r="E144" s="60"/>
      <c r="F144" s="60"/>
      <c r="G144" s="60"/>
    </row>
    <row r="145" spans="2:7" x14ac:dyDescent="0.25">
      <c r="B145" s="60"/>
      <c r="C145" s="60"/>
      <c r="D145" s="60"/>
      <c r="E145" s="60"/>
      <c r="F145" s="60"/>
      <c r="G145" s="60"/>
    </row>
    <row r="146" spans="2:7" x14ac:dyDescent="0.25">
      <c r="B146" s="60"/>
      <c r="C146" s="60"/>
      <c r="D146" s="60"/>
      <c r="E146" s="60"/>
      <c r="F146" s="60"/>
      <c r="G146" s="60"/>
    </row>
    <row r="147" spans="2:7" x14ac:dyDescent="0.25">
      <c r="B147" s="60"/>
      <c r="C147" s="60"/>
      <c r="D147" s="60"/>
      <c r="E147" s="60"/>
      <c r="F147" s="60"/>
      <c r="G147" s="60"/>
    </row>
    <row r="148" spans="2:7" x14ac:dyDescent="0.25">
      <c r="B148" s="60"/>
      <c r="C148" s="60"/>
      <c r="D148" s="60"/>
      <c r="E148" s="60"/>
      <c r="F148" s="60"/>
      <c r="G148" s="60"/>
    </row>
    <row r="149" spans="2:7" x14ac:dyDescent="0.25">
      <c r="B149" s="60"/>
      <c r="C149" s="60"/>
      <c r="D149" s="60"/>
      <c r="E149" s="60"/>
      <c r="F149" s="60"/>
      <c r="G149" s="60"/>
    </row>
    <row r="150" spans="2:7" x14ac:dyDescent="0.25">
      <c r="B150" s="60"/>
      <c r="C150" s="60"/>
      <c r="D150" s="60"/>
      <c r="E150" s="60"/>
      <c r="F150" s="60"/>
      <c r="G150" s="60"/>
    </row>
    <row r="151" spans="2:7" x14ac:dyDescent="0.25">
      <c r="B151" s="60"/>
      <c r="C151" s="60"/>
      <c r="D151" s="60"/>
      <c r="E151" s="60"/>
      <c r="F151" s="60"/>
      <c r="G151" s="60"/>
    </row>
    <row r="152" spans="2:7" x14ac:dyDescent="0.25">
      <c r="B152" s="60"/>
      <c r="C152" s="60"/>
      <c r="D152" s="60"/>
      <c r="E152" s="60"/>
      <c r="F152" s="60"/>
      <c r="G152" s="60"/>
    </row>
    <row r="153" spans="2:7" x14ac:dyDescent="0.25">
      <c r="B153" s="60"/>
      <c r="C153" s="60"/>
      <c r="D153" s="60"/>
      <c r="E153" s="60"/>
      <c r="F153" s="60"/>
      <c r="G153" s="60"/>
    </row>
    <row r="154" spans="2:7" x14ac:dyDescent="0.25">
      <c r="B154" s="60"/>
      <c r="C154" s="60"/>
      <c r="D154" s="60"/>
      <c r="E154" s="60"/>
      <c r="F154" s="60"/>
      <c r="G154" s="60"/>
    </row>
    <row r="155" spans="2:7" x14ac:dyDescent="0.25">
      <c r="B155" s="60"/>
      <c r="C155" s="60"/>
      <c r="D155" s="60"/>
      <c r="E155" s="60"/>
      <c r="F155" s="60"/>
      <c r="G155" s="60"/>
    </row>
    <row r="156" spans="2:7" x14ac:dyDescent="0.25">
      <c r="B156" s="60"/>
      <c r="C156" s="60"/>
      <c r="D156" s="60"/>
      <c r="E156" s="60"/>
      <c r="F156" s="60"/>
      <c r="G156" s="60"/>
    </row>
    <row r="157" spans="2:7" x14ac:dyDescent="0.25">
      <c r="B157" s="60"/>
      <c r="C157" s="60"/>
      <c r="D157" s="60"/>
      <c r="E157" s="60"/>
      <c r="F157" s="60"/>
      <c r="G157" s="60"/>
    </row>
    <row r="158" spans="2:7" x14ac:dyDescent="0.25">
      <c r="B158" s="60"/>
      <c r="C158" s="60"/>
      <c r="D158" s="60"/>
      <c r="E158" s="60"/>
      <c r="F158" s="60"/>
      <c r="G158" s="60"/>
    </row>
    <row r="159" spans="2:7" x14ac:dyDescent="0.25">
      <c r="B159" s="60"/>
      <c r="C159" s="60"/>
      <c r="D159" s="60"/>
      <c r="E159" s="60"/>
      <c r="F159" s="60"/>
      <c r="G159" s="60"/>
    </row>
    <row r="160" spans="2:7" x14ac:dyDescent="0.25">
      <c r="B160" s="60"/>
      <c r="C160" s="60"/>
      <c r="D160" s="60"/>
      <c r="E160" s="60"/>
      <c r="F160" s="60"/>
      <c r="G160" s="60"/>
    </row>
    <row r="161" spans="2:7" x14ac:dyDescent="0.25">
      <c r="B161" s="60"/>
      <c r="C161" s="60"/>
      <c r="D161" s="60"/>
      <c r="E161" s="60"/>
      <c r="F161" s="60"/>
      <c r="G161" s="60"/>
    </row>
    <row r="162" spans="2:7" x14ac:dyDescent="0.25">
      <c r="B162" s="60"/>
      <c r="C162" s="60"/>
      <c r="D162" s="60"/>
      <c r="E162" s="60"/>
      <c r="F162" s="60"/>
      <c r="G162" s="60"/>
    </row>
    <row r="163" spans="2:7" x14ac:dyDescent="0.25">
      <c r="B163" s="60"/>
      <c r="C163" s="60"/>
      <c r="D163" s="60"/>
      <c r="E163" s="60"/>
      <c r="F163" s="60"/>
      <c r="G163" s="60"/>
    </row>
    <row r="164" spans="2:7" x14ac:dyDescent="0.25">
      <c r="B164" s="60"/>
      <c r="C164" s="60"/>
      <c r="D164" s="60"/>
      <c r="E164" s="60"/>
      <c r="F164" s="60"/>
      <c r="G164" s="60"/>
    </row>
    <row r="165" spans="2:7" x14ac:dyDescent="0.25">
      <c r="B165" s="60"/>
      <c r="C165" s="60"/>
      <c r="D165" s="60"/>
      <c r="E165" s="60"/>
      <c r="F165" s="60"/>
      <c r="G165" s="60"/>
    </row>
    <row r="166" spans="2:7" x14ac:dyDescent="0.25">
      <c r="B166" s="60"/>
      <c r="C166" s="60"/>
      <c r="D166" s="60"/>
      <c r="E166" s="60"/>
      <c r="F166" s="60"/>
      <c r="G166" s="60"/>
    </row>
    <row r="167" spans="2:7" x14ac:dyDescent="0.25">
      <c r="B167" s="60"/>
      <c r="C167" s="60"/>
      <c r="D167" s="60"/>
      <c r="E167" s="60"/>
      <c r="F167" s="60"/>
      <c r="G167" s="60"/>
    </row>
    <row r="168" spans="2:7" x14ac:dyDescent="0.25">
      <c r="B168" s="60"/>
      <c r="C168" s="60"/>
      <c r="D168" s="60"/>
      <c r="E168" s="60"/>
      <c r="F168" s="60"/>
      <c r="G168" s="60"/>
    </row>
    <row r="169" spans="2:7" x14ac:dyDescent="0.25">
      <c r="B169" s="60"/>
      <c r="C169" s="60"/>
      <c r="D169" s="60"/>
      <c r="E169" s="60"/>
      <c r="F169" s="60"/>
      <c r="G169" s="60"/>
    </row>
    <row r="170" spans="2:7" x14ac:dyDescent="0.25">
      <c r="B170" s="60"/>
      <c r="C170" s="60"/>
      <c r="D170" s="60"/>
      <c r="E170" s="60"/>
      <c r="F170" s="60"/>
      <c r="G170" s="60"/>
    </row>
    <row r="171" spans="2:7" x14ac:dyDescent="0.25">
      <c r="B171" s="60"/>
      <c r="C171" s="60"/>
      <c r="D171" s="60"/>
      <c r="E171" s="60"/>
      <c r="F171" s="60"/>
      <c r="G171" s="60"/>
    </row>
    <row r="172" spans="2:7" x14ac:dyDescent="0.25">
      <c r="B172" s="60"/>
      <c r="C172" s="60"/>
      <c r="D172" s="60"/>
      <c r="E172" s="60"/>
      <c r="F172" s="60"/>
      <c r="G172" s="60"/>
    </row>
    <row r="173" spans="2:7" x14ac:dyDescent="0.25">
      <c r="B173" s="60"/>
      <c r="C173" s="60"/>
      <c r="D173" s="60"/>
      <c r="E173" s="60"/>
      <c r="F173" s="60"/>
      <c r="G173" s="60"/>
    </row>
    <row r="174" spans="2:7" x14ac:dyDescent="0.25">
      <c r="B174" s="60"/>
      <c r="C174" s="60"/>
      <c r="D174" s="60"/>
      <c r="E174" s="60"/>
      <c r="F174" s="60"/>
      <c r="G174" s="60"/>
    </row>
    <row r="175" spans="2:7" x14ac:dyDescent="0.25">
      <c r="B175" s="60"/>
      <c r="C175" s="60"/>
      <c r="D175" s="60"/>
      <c r="E175" s="60"/>
      <c r="F175" s="60"/>
      <c r="G175" s="60"/>
    </row>
    <row r="176" spans="2:7" x14ac:dyDescent="0.25">
      <c r="B176" s="60"/>
      <c r="C176" s="60"/>
      <c r="D176" s="60"/>
      <c r="E176" s="60"/>
      <c r="F176" s="60"/>
      <c r="G176" s="60"/>
    </row>
    <row r="177" spans="2:7" x14ac:dyDescent="0.25">
      <c r="B177" s="60"/>
      <c r="C177" s="60"/>
      <c r="D177" s="60"/>
      <c r="E177" s="60"/>
      <c r="F177" s="60"/>
      <c r="G177" s="60"/>
    </row>
    <row r="178" spans="2:7" x14ac:dyDescent="0.25">
      <c r="B178" s="60"/>
      <c r="C178" s="60"/>
      <c r="D178" s="60"/>
      <c r="E178" s="60"/>
      <c r="F178" s="60"/>
      <c r="G178" s="60"/>
    </row>
    <row r="179" spans="2:7" x14ac:dyDescent="0.25">
      <c r="B179" s="60"/>
      <c r="C179" s="60"/>
      <c r="D179" s="60"/>
      <c r="E179" s="60"/>
      <c r="F179" s="60"/>
      <c r="G179" s="60"/>
    </row>
    <row r="180" spans="2:7" x14ac:dyDescent="0.25">
      <c r="B180" s="60"/>
      <c r="C180" s="60"/>
      <c r="D180" s="60"/>
      <c r="E180" s="60"/>
      <c r="F180" s="60"/>
      <c r="G180" s="60"/>
    </row>
    <row r="181" spans="2:7" x14ac:dyDescent="0.25">
      <c r="B181" s="60"/>
      <c r="C181" s="60"/>
      <c r="D181" s="60"/>
      <c r="E181" s="60"/>
      <c r="F181" s="60"/>
      <c r="G181" s="60"/>
    </row>
    <row r="182" spans="2:7" x14ac:dyDescent="0.25">
      <c r="B182" s="60"/>
      <c r="C182" s="60"/>
      <c r="D182" s="60"/>
      <c r="E182" s="60"/>
      <c r="F182" s="60"/>
      <c r="G182" s="60"/>
    </row>
    <row r="183" spans="2:7" x14ac:dyDescent="0.25">
      <c r="B183" s="60"/>
      <c r="C183" s="60"/>
      <c r="D183" s="60"/>
      <c r="E183" s="60"/>
      <c r="F183" s="60"/>
      <c r="G183" s="60"/>
    </row>
    <row r="184" spans="2:7" x14ac:dyDescent="0.25">
      <c r="B184" s="60"/>
      <c r="C184" s="60"/>
      <c r="D184" s="60"/>
      <c r="E184" s="60"/>
      <c r="F184" s="60"/>
      <c r="G184" s="60"/>
    </row>
    <row r="185" spans="2:7" x14ac:dyDescent="0.25">
      <c r="B185" s="60"/>
      <c r="C185" s="60"/>
      <c r="D185" s="60"/>
      <c r="E185" s="60"/>
      <c r="F185" s="60"/>
      <c r="G185" s="60"/>
    </row>
    <row r="186" spans="2:7" x14ac:dyDescent="0.25">
      <c r="B186" s="60"/>
      <c r="C186" s="60"/>
      <c r="D186" s="60"/>
      <c r="E186" s="60"/>
      <c r="F186" s="60"/>
      <c r="G186" s="60"/>
    </row>
    <row r="187" spans="2:7" x14ac:dyDescent="0.25">
      <c r="B187" s="60"/>
      <c r="C187" s="60"/>
      <c r="D187" s="60"/>
      <c r="E187" s="60"/>
      <c r="F187" s="60"/>
      <c r="G187" s="60"/>
    </row>
    <row r="188" spans="2:7" x14ac:dyDescent="0.25">
      <c r="B188" s="60"/>
      <c r="C188" s="60"/>
      <c r="D188" s="60"/>
      <c r="E188" s="60"/>
      <c r="F188" s="60"/>
      <c r="G188" s="60"/>
    </row>
    <row r="189" spans="2:7" x14ac:dyDescent="0.25">
      <c r="B189" s="60"/>
      <c r="C189" s="60"/>
      <c r="D189" s="60"/>
      <c r="E189" s="60"/>
      <c r="F189" s="60"/>
      <c r="G189" s="60"/>
    </row>
    <row r="190" spans="2:7" x14ac:dyDescent="0.25">
      <c r="B190" s="60"/>
      <c r="C190" s="60"/>
      <c r="D190" s="60"/>
      <c r="E190" s="60"/>
      <c r="F190" s="60"/>
      <c r="G190" s="60"/>
    </row>
    <row r="191" spans="2:7" x14ac:dyDescent="0.25">
      <c r="B191" s="60"/>
      <c r="C191" s="60"/>
      <c r="D191" s="60"/>
      <c r="E191" s="60"/>
      <c r="F191" s="60"/>
      <c r="G191" s="60"/>
    </row>
    <row r="192" spans="2:7" x14ac:dyDescent="0.25">
      <c r="B192" s="60"/>
      <c r="C192" s="60"/>
      <c r="D192" s="60"/>
      <c r="E192" s="60"/>
      <c r="F192" s="60"/>
      <c r="G192" s="60"/>
    </row>
    <row r="193" spans="2:7" x14ac:dyDescent="0.25">
      <c r="B193" s="60"/>
      <c r="C193" s="60"/>
      <c r="D193" s="60"/>
      <c r="E193" s="60"/>
      <c r="F193" s="60"/>
      <c r="G193" s="60"/>
    </row>
    <row r="194" spans="2:7" x14ac:dyDescent="0.25">
      <c r="B194" s="60"/>
      <c r="C194" s="60"/>
      <c r="D194" s="60"/>
      <c r="E194" s="60"/>
      <c r="F194" s="60"/>
      <c r="G194" s="60"/>
    </row>
    <row r="195" spans="2:7" x14ac:dyDescent="0.25">
      <c r="B195" s="60"/>
      <c r="C195" s="60"/>
      <c r="D195" s="60"/>
      <c r="E195" s="60"/>
      <c r="F195" s="60"/>
      <c r="G195" s="60"/>
    </row>
    <row r="196" spans="2:7" x14ac:dyDescent="0.25">
      <c r="B196" s="60"/>
      <c r="C196" s="60"/>
      <c r="D196" s="60"/>
      <c r="E196" s="60"/>
      <c r="F196" s="60"/>
      <c r="G196" s="60"/>
    </row>
    <row r="197" spans="2:7" x14ac:dyDescent="0.25">
      <c r="B197" s="60"/>
      <c r="C197" s="60"/>
      <c r="D197" s="60"/>
      <c r="E197" s="60"/>
      <c r="F197" s="60"/>
      <c r="G197" s="60"/>
    </row>
    <row r="198" spans="2:7" x14ac:dyDescent="0.25">
      <c r="B198" s="60"/>
      <c r="C198" s="60"/>
      <c r="D198" s="60"/>
      <c r="E198" s="60"/>
      <c r="F198" s="60"/>
      <c r="G198" s="60"/>
    </row>
    <row r="199" spans="2:7" x14ac:dyDescent="0.25">
      <c r="B199" s="60"/>
      <c r="C199" s="60"/>
      <c r="D199" s="60"/>
      <c r="E199" s="60"/>
      <c r="F199" s="60"/>
      <c r="G199" s="60"/>
    </row>
    <row r="200" spans="2:7" x14ac:dyDescent="0.25">
      <c r="B200" s="60"/>
      <c r="C200" s="60"/>
      <c r="D200" s="60"/>
      <c r="E200" s="60"/>
      <c r="F200" s="60"/>
      <c r="G200" s="60"/>
    </row>
    <row r="201" spans="2:7" x14ac:dyDescent="0.25">
      <c r="B201" s="60"/>
      <c r="C201" s="60"/>
      <c r="D201" s="60"/>
      <c r="E201" s="60"/>
      <c r="F201" s="60"/>
      <c r="G201" s="60"/>
    </row>
    <row r="202" spans="2:7" x14ac:dyDescent="0.25">
      <c r="B202" s="60"/>
      <c r="C202" s="60"/>
      <c r="D202" s="60"/>
      <c r="E202" s="60"/>
      <c r="F202" s="60"/>
      <c r="G202" s="60"/>
    </row>
    <row r="203" spans="2:7" x14ac:dyDescent="0.25">
      <c r="B203" s="60"/>
      <c r="C203" s="60"/>
      <c r="D203" s="60"/>
      <c r="E203" s="60"/>
      <c r="F203" s="60"/>
      <c r="G203" s="60"/>
    </row>
    <row r="204" spans="2:7" x14ac:dyDescent="0.25">
      <c r="B204" s="60"/>
      <c r="C204" s="60"/>
      <c r="D204" s="60"/>
      <c r="E204" s="60"/>
      <c r="F204" s="60"/>
      <c r="G204" s="60"/>
    </row>
    <row r="205" spans="2:7" x14ac:dyDescent="0.25">
      <c r="B205" s="60"/>
      <c r="C205" s="60"/>
      <c r="D205" s="60"/>
      <c r="E205" s="60"/>
      <c r="F205" s="60"/>
      <c r="G205" s="60"/>
    </row>
    <row r="206" spans="2:7" x14ac:dyDescent="0.25">
      <c r="B206" s="60"/>
      <c r="C206" s="60"/>
      <c r="D206" s="60"/>
      <c r="E206" s="60"/>
      <c r="F206" s="60"/>
      <c r="G206" s="60"/>
    </row>
    <row r="207" spans="2:7" x14ac:dyDescent="0.25">
      <c r="B207" s="60"/>
      <c r="C207" s="60"/>
      <c r="D207" s="60"/>
      <c r="E207" s="60"/>
      <c r="F207" s="60"/>
      <c r="G207" s="60"/>
    </row>
    <row r="208" spans="2:7" x14ac:dyDescent="0.25">
      <c r="B208" s="60"/>
      <c r="C208" s="60"/>
      <c r="D208" s="60"/>
      <c r="E208" s="60"/>
      <c r="F208" s="60"/>
      <c r="G208" s="60"/>
    </row>
    <row r="209" spans="2:7" x14ac:dyDescent="0.25">
      <c r="B209" s="60"/>
      <c r="C209" s="60"/>
      <c r="D209" s="60"/>
      <c r="E209" s="60"/>
      <c r="F209" s="60"/>
      <c r="G209" s="60"/>
    </row>
    <row r="210" spans="2:7" x14ac:dyDescent="0.25">
      <c r="B210" s="60"/>
      <c r="C210" s="60"/>
      <c r="D210" s="60"/>
      <c r="E210" s="60"/>
      <c r="F210" s="60"/>
      <c r="G210" s="60"/>
    </row>
    <row r="211" spans="2:7" x14ac:dyDescent="0.25">
      <c r="B211" s="60"/>
      <c r="C211" s="60"/>
      <c r="D211" s="60"/>
      <c r="E211" s="60"/>
      <c r="F211" s="60"/>
      <c r="G211" s="60"/>
    </row>
    <row r="212" spans="2:7" x14ac:dyDescent="0.25">
      <c r="B212" s="60"/>
      <c r="C212" s="60"/>
      <c r="D212" s="60"/>
      <c r="E212" s="60"/>
      <c r="F212" s="60"/>
      <c r="G212" s="60"/>
    </row>
    <row r="213" spans="2:7" x14ac:dyDescent="0.25">
      <c r="B213" s="60"/>
      <c r="C213" s="60"/>
      <c r="D213" s="60"/>
      <c r="E213" s="60"/>
      <c r="F213" s="60"/>
      <c r="G213" s="60"/>
    </row>
    <row r="214" spans="2:7" x14ac:dyDescent="0.25">
      <c r="B214" s="60"/>
      <c r="C214" s="60"/>
      <c r="D214" s="60"/>
      <c r="E214" s="60"/>
      <c r="F214" s="60"/>
      <c r="G214" s="60"/>
    </row>
    <row r="215" spans="2:7" x14ac:dyDescent="0.25">
      <c r="B215" s="60"/>
      <c r="C215" s="60"/>
      <c r="D215" s="60"/>
      <c r="E215" s="60"/>
      <c r="F215" s="60"/>
      <c r="G215" s="60"/>
    </row>
    <row r="216" spans="2:7" x14ac:dyDescent="0.25">
      <c r="B216" s="60"/>
      <c r="C216" s="60"/>
      <c r="D216" s="60"/>
      <c r="E216" s="60"/>
      <c r="F216" s="60"/>
      <c r="G216" s="60"/>
    </row>
    <row r="217" spans="2:7" x14ac:dyDescent="0.25">
      <c r="B217" s="60"/>
      <c r="C217" s="60"/>
      <c r="D217" s="60"/>
      <c r="E217" s="60"/>
      <c r="F217" s="60"/>
      <c r="G217" s="60"/>
    </row>
    <row r="218" spans="2:7" x14ac:dyDescent="0.25">
      <c r="B218" s="60"/>
      <c r="C218" s="60"/>
      <c r="D218" s="60"/>
      <c r="E218" s="60"/>
      <c r="F218" s="60"/>
      <c r="G218" s="60"/>
    </row>
    <row r="219" spans="2:7" x14ac:dyDescent="0.25">
      <c r="B219" s="60"/>
      <c r="C219" s="60"/>
      <c r="D219" s="60"/>
      <c r="E219" s="60"/>
      <c r="F219" s="60"/>
      <c r="G219" s="60"/>
    </row>
    <row r="220" spans="2:7" x14ac:dyDescent="0.25">
      <c r="B220" s="60"/>
      <c r="C220" s="60"/>
      <c r="D220" s="60"/>
      <c r="E220" s="60"/>
      <c r="F220" s="60"/>
      <c r="G220" s="60"/>
    </row>
    <row r="221" spans="2:7" x14ac:dyDescent="0.25">
      <c r="B221" s="60"/>
      <c r="C221" s="60"/>
      <c r="D221" s="60"/>
      <c r="E221" s="60"/>
      <c r="F221" s="60"/>
      <c r="G221" s="60"/>
    </row>
    <row r="222" spans="2:7" x14ac:dyDescent="0.25">
      <c r="B222" s="60"/>
      <c r="C222" s="60"/>
      <c r="D222" s="60"/>
      <c r="E222" s="60"/>
      <c r="F222" s="60"/>
      <c r="G222" s="60"/>
    </row>
    <row r="223" spans="2:7" x14ac:dyDescent="0.25">
      <c r="B223" s="60"/>
      <c r="C223" s="60"/>
      <c r="D223" s="60"/>
      <c r="E223" s="60"/>
      <c r="F223" s="60"/>
      <c r="G223" s="60"/>
    </row>
    <row r="224" spans="2:7" x14ac:dyDescent="0.25">
      <c r="B224" s="60"/>
      <c r="C224" s="60"/>
      <c r="D224" s="60"/>
      <c r="E224" s="60"/>
      <c r="F224" s="60"/>
      <c r="G224" s="60"/>
    </row>
    <row r="225" spans="2:7" x14ac:dyDescent="0.25">
      <c r="B225" s="60"/>
      <c r="C225" s="60"/>
      <c r="D225" s="60"/>
      <c r="E225" s="60"/>
      <c r="F225" s="60"/>
      <c r="G225" s="60"/>
    </row>
    <row r="226" spans="2:7" x14ac:dyDescent="0.25">
      <c r="B226" s="60"/>
      <c r="C226" s="60"/>
      <c r="D226" s="60"/>
      <c r="E226" s="60"/>
      <c r="F226" s="60"/>
      <c r="G226" s="60"/>
    </row>
    <row r="227" spans="2:7" x14ac:dyDescent="0.25">
      <c r="B227" s="60"/>
      <c r="C227" s="60"/>
      <c r="D227" s="60"/>
      <c r="E227" s="60"/>
      <c r="F227" s="60"/>
      <c r="G227" s="60"/>
    </row>
    <row r="228" spans="2:7" x14ac:dyDescent="0.25">
      <c r="B228" s="60"/>
      <c r="C228" s="60"/>
      <c r="D228" s="60"/>
      <c r="E228" s="60"/>
      <c r="F228" s="60"/>
      <c r="G228" s="60"/>
    </row>
    <row r="229" spans="2:7" x14ac:dyDescent="0.25">
      <c r="B229" s="60"/>
      <c r="C229" s="60"/>
      <c r="D229" s="60"/>
      <c r="E229" s="60"/>
      <c r="F229" s="60"/>
      <c r="G229" s="60"/>
    </row>
    <row r="230" spans="2:7" x14ac:dyDescent="0.25">
      <c r="B230" s="60"/>
      <c r="C230" s="60"/>
      <c r="D230" s="60"/>
      <c r="E230" s="60"/>
      <c r="F230" s="60"/>
      <c r="G230" s="60"/>
    </row>
    <row r="231" spans="2:7" x14ac:dyDescent="0.25">
      <c r="B231" s="60"/>
      <c r="C231" s="60"/>
      <c r="D231" s="60"/>
      <c r="E231" s="60"/>
      <c r="F231" s="60"/>
      <c r="G231" s="60"/>
    </row>
    <row r="232" spans="2:7" x14ac:dyDescent="0.25">
      <c r="B232" s="60"/>
      <c r="C232" s="60"/>
      <c r="D232" s="60"/>
      <c r="E232" s="60"/>
      <c r="F232" s="60"/>
      <c r="G232" s="60"/>
    </row>
    <row r="233" spans="2:7" x14ac:dyDescent="0.25">
      <c r="B233" s="60"/>
      <c r="C233" s="60"/>
      <c r="D233" s="60"/>
      <c r="E233" s="60"/>
      <c r="F233" s="60"/>
      <c r="G233" s="60"/>
    </row>
    <row r="234" spans="2:7" x14ac:dyDescent="0.25">
      <c r="B234" s="60"/>
      <c r="C234" s="60"/>
      <c r="D234" s="60"/>
      <c r="E234" s="60"/>
      <c r="F234" s="60"/>
      <c r="G234" s="60"/>
    </row>
    <row r="235" spans="2:7" x14ac:dyDescent="0.25">
      <c r="B235" s="60"/>
      <c r="C235" s="60"/>
      <c r="D235" s="60"/>
      <c r="E235" s="60"/>
      <c r="F235" s="60"/>
      <c r="G235" s="60"/>
    </row>
    <row r="236" spans="2:7" x14ac:dyDescent="0.25">
      <c r="B236" s="60"/>
      <c r="C236" s="60"/>
      <c r="D236" s="60"/>
      <c r="E236" s="60"/>
      <c r="F236" s="60"/>
      <c r="G236" s="60"/>
    </row>
    <row r="237" spans="2:7" x14ac:dyDescent="0.25">
      <c r="B237" s="60"/>
      <c r="C237" s="60"/>
      <c r="D237" s="60"/>
      <c r="E237" s="60"/>
      <c r="F237" s="60"/>
      <c r="G237" s="60"/>
    </row>
    <row r="238" spans="2:7" x14ac:dyDescent="0.25">
      <c r="B238" s="60"/>
      <c r="C238" s="60"/>
      <c r="D238" s="60"/>
      <c r="E238" s="60"/>
      <c r="F238" s="60"/>
      <c r="G238" s="60"/>
    </row>
    <row r="239" spans="2:7" x14ac:dyDescent="0.25">
      <c r="B239" s="60"/>
      <c r="C239" s="60"/>
      <c r="D239" s="60"/>
      <c r="E239" s="60"/>
      <c r="F239" s="60"/>
      <c r="G239" s="60"/>
    </row>
    <row r="240" spans="2:7" x14ac:dyDescent="0.25">
      <c r="B240" s="60"/>
      <c r="C240" s="60"/>
      <c r="D240" s="60"/>
      <c r="E240" s="60"/>
      <c r="F240" s="60"/>
      <c r="G240" s="60"/>
    </row>
    <row r="241" spans="2:7" x14ac:dyDescent="0.25">
      <c r="B241" s="60"/>
      <c r="C241" s="60"/>
      <c r="D241" s="60"/>
      <c r="E241" s="60"/>
      <c r="F241" s="60"/>
      <c r="G241" s="60"/>
    </row>
    <row r="242" spans="2:7" x14ac:dyDescent="0.25">
      <c r="B242" s="60"/>
      <c r="C242" s="60"/>
      <c r="D242" s="60"/>
      <c r="E242" s="60"/>
      <c r="F242" s="60"/>
      <c r="G242" s="60"/>
    </row>
    <row r="243" spans="2:7" x14ac:dyDescent="0.25">
      <c r="B243" s="60"/>
      <c r="C243" s="60"/>
      <c r="D243" s="60"/>
      <c r="E243" s="60"/>
      <c r="F243" s="60"/>
      <c r="G243" s="60"/>
    </row>
    <row r="244" spans="2:7" x14ac:dyDescent="0.25">
      <c r="B244" s="60"/>
      <c r="C244" s="60"/>
      <c r="D244" s="60"/>
      <c r="E244" s="60"/>
      <c r="F244" s="60"/>
      <c r="G244" s="60"/>
    </row>
    <row r="245" spans="2:7" x14ac:dyDescent="0.25">
      <c r="B245" s="60"/>
      <c r="C245" s="60"/>
      <c r="D245" s="60"/>
      <c r="E245" s="60"/>
      <c r="F245" s="60"/>
      <c r="G245" s="60"/>
    </row>
    <row r="246" spans="2:7" x14ac:dyDescent="0.25">
      <c r="B246" s="60"/>
      <c r="C246" s="60"/>
      <c r="D246" s="60"/>
      <c r="E246" s="60"/>
      <c r="F246" s="60"/>
      <c r="G246" s="60"/>
    </row>
    <row r="247" spans="2:7" x14ac:dyDescent="0.25">
      <c r="B247" s="60"/>
      <c r="C247" s="60"/>
      <c r="D247" s="60"/>
      <c r="E247" s="60"/>
      <c r="F247" s="60"/>
      <c r="G247" s="60"/>
    </row>
    <row r="248" spans="2:7" x14ac:dyDescent="0.25">
      <c r="B248" s="60"/>
      <c r="C248" s="60"/>
      <c r="D248" s="60"/>
      <c r="E248" s="60"/>
      <c r="F248" s="60"/>
      <c r="G248" s="60"/>
    </row>
    <row r="249" spans="2:7" x14ac:dyDescent="0.25">
      <c r="B249" s="60"/>
      <c r="C249" s="60"/>
      <c r="D249" s="60"/>
      <c r="E249" s="60"/>
      <c r="F249" s="60"/>
      <c r="G249" s="60"/>
    </row>
    <row r="250" spans="2:7" x14ac:dyDescent="0.25">
      <c r="B250" s="60"/>
      <c r="C250" s="60"/>
      <c r="D250" s="60"/>
      <c r="E250" s="60"/>
      <c r="F250" s="60"/>
      <c r="G250" s="60"/>
    </row>
    <row r="251" spans="2:7" x14ac:dyDescent="0.25">
      <c r="B251" s="60"/>
      <c r="C251" s="60"/>
      <c r="D251" s="60"/>
      <c r="E251" s="60"/>
      <c r="F251" s="60"/>
      <c r="G251" s="60"/>
    </row>
    <row r="252" spans="2:7" x14ac:dyDescent="0.25">
      <c r="B252" s="60"/>
      <c r="C252" s="60"/>
      <c r="D252" s="60"/>
      <c r="E252" s="60"/>
      <c r="F252" s="60"/>
      <c r="G252" s="60"/>
    </row>
    <row r="253" spans="2:7" x14ac:dyDescent="0.25">
      <c r="B253" s="60"/>
      <c r="C253" s="60"/>
      <c r="D253" s="60"/>
      <c r="E253" s="60"/>
      <c r="F253" s="60"/>
      <c r="G253" s="60"/>
    </row>
    <row r="254" spans="2:7" x14ac:dyDescent="0.25">
      <c r="B254" s="60"/>
      <c r="C254" s="60"/>
      <c r="D254" s="60"/>
      <c r="E254" s="60"/>
      <c r="F254" s="60"/>
      <c r="G254" s="60"/>
    </row>
    <row r="255" spans="2:7" x14ac:dyDescent="0.25">
      <c r="B255" s="60"/>
      <c r="C255" s="60"/>
      <c r="D255" s="60"/>
      <c r="E255" s="60"/>
      <c r="F255" s="60"/>
      <c r="G255" s="60"/>
    </row>
    <row r="256" spans="2:7" x14ac:dyDescent="0.25">
      <c r="B256" s="60"/>
      <c r="C256" s="60"/>
      <c r="D256" s="60"/>
      <c r="E256" s="60"/>
      <c r="F256" s="60"/>
      <c r="G256" s="60"/>
    </row>
    <row r="257" spans="2:7" x14ac:dyDescent="0.25">
      <c r="B257" s="60"/>
      <c r="C257" s="60"/>
      <c r="D257" s="60"/>
      <c r="E257" s="60"/>
      <c r="F257" s="60"/>
      <c r="G257" s="60"/>
    </row>
    <row r="258" spans="2:7" x14ac:dyDescent="0.25">
      <c r="B258" s="60"/>
      <c r="C258" s="60"/>
      <c r="D258" s="60"/>
      <c r="E258" s="60"/>
      <c r="F258" s="60"/>
      <c r="G258" s="60"/>
    </row>
    <row r="259" spans="2:7" x14ac:dyDescent="0.25">
      <c r="B259" s="60"/>
      <c r="C259" s="60"/>
      <c r="D259" s="60"/>
      <c r="E259" s="60"/>
      <c r="F259" s="60"/>
      <c r="G259" s="60"/>
    </row>
    <row r="260" spans="2:7" x14ac:dyDescent="0.25">
      <c r="B260" s="60"/>
      <c r="C260" s="60"/>
      <c r="D260" s="60"/>
      <c r="E260" s="60"/>
      <c r="F260" s="60"/>
      <c r="G260" s="60"/>
    </row>
    <row r="261" spans="2:7" x14ac:dyDescent="0.25">
      <c r="B261" s="60"/>
      <c r="C261" s="60"/>
      <c r="D261" s="60"/>
      <c r="E261" s="60"/>
      <c r="F261" s="60"/>
      <c r="G261" s="60"/>
    </row>
  </sheetData>
  <mergeCells count="1">
    <mergeCell ref="B5:D5"/>
  </mergeCells>
  <pageMargins left="0.7" right="0.7" top="0.75" bottom="0.75" header="0.51180555555555496" footer="0.51180555555555496"/>
  <pageSetup paperSize="9" firstPageNumber="0" fitToHeight="0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46" zoomScale="65" zoomScaleNormal="65" workbookViewId="0">
      <selection activeCell="P14" sqref="P14"/>
    </sheetView>
  </sheetViews>
  <sheetFormatPr baseColWidth="10" defaultColWidth="10.5703125" defaultRowHeight="15" x14ac:dyDescent="0.25"/>
  <cols>
    <col min="1" max="1" width="14.42578125" customWidth="1"/>
    <col min="4" max="4" width="62" customWidth="1"/>
    <col min="5" max="5" width="14.85546875" customWidth="1"/>
    <col min="6" max="6" width="13.85546875" customWidth="1"/>
    <col min="7" max="7" width="14.5703125" customWidth="1"/>
    <col min="24" max="24" width="13.7109375" customWidth="1"/>
  </cols>
  <sheetData>
    <row r="1" spans="2:24" x14ac:dyDescent="0.25">
      <c r="B1" t="s">
        <v>254</v>
      </c>
    </row>
    <row r="2" spans="2:24" ht="45" x14ac:dyDescent="0.25">
      <c r="B2" s="2" t="s">
        <v>0</v>
      </c>
      <c r="C2" s="3" t="s">
        <v>1</v>
      </c>
      <c r="D2" s="2" t="s">
        <v>2</v>
      </c>
      <c r="E2" s="2" t="s">
        <v>3</v>
      </c>
      <c r="F2" s="4" t="s">
        <v>4</v>
      </c>
      <c r="G2" s="5" t="s">
        <v>5</v>
      </c>
      <c r="H2" s="50" t="s">
        <v>215</v>
      </c>
      <c r="I2" s="50" t="s">
        <v>216</v>
      </c>
      <c r="J2" s="2" t="s">
        <v>217</v>
      </c>
      <c r="K2" s="4" t="s">
        <v>6</v>
      </c>
      <c r="L2" s="5" t="s">
        <v>7</v>
      </c>
    </row>
    <row r="4" spans="2:24" x14ac:dyDescent="0.25">
      <c r="B4" s="98" t="s">
        <v>113</v>
      </c>
      <c r="C4" s="98"/>
      <c r="D4" s="98"/>
      <c r="E4" s="9"/>
      <c r="F4" s="9"/>
      <c r="G4" s="9"/>
      <c r="H4" s="9"/>
      <c r="I4" s="9"/>
      <c r="J4" s="51"/>
      <c r="K4" s="9"/>
      <c r="L4" s="51"/>
      <c r="O4" t="s">
        <v>4</v>
      </c>
      <c r="P4" t="s">
        <v>5</v>
      </c>
      <c r="Q4" t="s">
        <v>7</v>
      </c>
      <c r="R4" t="s">
        <v>218</v>
      </c>
      <c r="S4" t="s">
        <v>219</v>
      </c>
    </row>
    <row r="5" spans="2:24" ht="98.25" customHeight="1" x14ac:dyDescent="0.25">
      <c r="B5" s="11" t="s">
        <v>24</v>
      </c>
      <c r="C5" s="11" t="s">
        <v>25</v>
      </c>
      <c r="D5" s="15" t="s">
        <v>125</v>
      </c>
      <c r="E5" s="16">
        <v>1</v>
      </c>
      <c r="F5" s="16">
        <f t="shared" ref="F5:F10" si="0">K5-G5</f>
        <v>6161.8067226890762</v>
      </c>
      <c r="G5" s="16">
        <f t="shared" ref="G5:G10" si="1">P5</f>
        <v>355</v>
      </c>
      <c r="H5" s="53">
        <f t="shared" ref="H5:H19" si="2">(F5+G5)*0.06</f>
        <v>391.00840336134456</v>
      </c>
      <c r="I5" s="53">
        <f t="shared" ref="I5:I19" si="3">(G5+F5)*0.13</f>
        <v>847.18487394957992</v>
      </c>
      <c r="J5" s="16">
        <f t="shared" ref="J5:J19" si="4">(F5+G5+H5+I5)*E5</f>
        <v>7755.0000000000009</v>
      </c>
      <c r="K5" s="53">
        <f t="shared" ref="K5:K19" si="5">Q5/1.19</f>
        <v>6516.8067226890762</v>
      </c>
      <c r="L5" s="53">
        <f t="shared" ref="L5:L19" si="6">K5*E5</f>
        <v>6516.8067226890762</v>
      </c>
      <c r="O5" s="54">
        <v>7400</v>
      </c>
      <c r="P5" s="54">
        <v>355</v>
      </c>
      <c r="Q5" s="54">
        <f t="shared" ref="Q5:Q15" si="7">(O5+P5)</f>
        <v>7755</v>
      </c>
      <c r="R5">
        <f t="shared" ref="R5:R19" si="8">O5*E5</f>
        <v>7400</v>
      </c>
      <c r="S5">
        <f t="shared" ref="S5:S19" si="9">P5*E5</f>
        <v>355</v>
      </c>
      <c r="X5" s="15"/>
    </row>
    <row r="6" spans="2:24" ht="81.75" customHeight="1" x14ac:dyDescent="0.25">
      <c r="B6" s="11" t="s">
        <v>27</v>
      </c>
      <c r="C6" s="11" t="s">
        <v>25</v>
      </c>
      <c r="D6" s="15" t="s">
        <v>28</v>
      </c>
      <c r="E6" s="16">
        <v>1</v>
      </c>
      <c r="F6" s="16">
        <f t="shared" si="0"/>
        <v>677.73109243697479</v>
      </c>
      <c r="G6" s="16">
        <f t="shared" si="1"/>
        <v>150</v>
      </c>
      <c r="H6" s="53">
        <f t="shared" si="2"/>
        <v>49.663865546218489</v>
      </c>
      <c r="I6" s="53">
        <f t="shared" si="3"/>
        <v>107.60504201680672</v>
      </c>
      <c r="J6" s="16">
        <f t="shared" si="4"/>
        <v>985</v>
      </c>
      <c r="K6" s="53">
        <f t="shared" si="5"/>
        <v>827.73109243697479</v>
      </c>
      <c r="L6" s="53">
        <f t="shared" si="6"/>
        <v>827.73109243697479</v>
      </c>
      <c r="O6" s="54">
        <v>835</v>
      </c>
      <c r="P6" s="54">
        <v>150</v>
      </c>
      <c r="Q6" s="54">
        <f t="shared" si="7"/>
        <v>985</v>
      </c>
      <c r="R6">
        <f t="shared" si="8"/>
        <v>835</v>
      </c>
      <c r="S6">
        <f t="shared" si="9"/>
        <v>150</v>
      </c>
    </row>
    <row r="7" spans="2:24" ht="61.5" customHeight="1" x14ac:dyDescent="0.25">
      <c r="B7" s="11" t="s">
        <v>29</v>
      </c>
      <c r="C7" s="11" t="s">
        <v>25</v>
      </c>
      <c r="D7" s="17" t="s">
        <v>255</v>
      </c>
      <c r="E7" s="16">
        <v>0</v>
      </c>
      <c r="F7" s="16">
        <f t="shared" si="0"/>
        <v>330.96638655462186</v>
      </c>
      <c r="G7" s="16">
        <f t="shared" si="1"/>
        <v>85</v>
      </c>
      <c r="H7" s="53">
        <f t="shared" si="2"/>
        <v>24.957983193277311</v>
      </c>
      <c r="I7" s="53">
        <f t="shared" si="3"/>
        <v>54.075630252100844</v>
      </c>
      <c r="J7" s="16">
        <f t="shared" si="4"/>
        <v>0</v>
      </c>
      <c r="K7" s="53">
        <f t="shared" si="5"/>
        <v>415.96638655462186</v>
      </c>
      <c r="L7" s="53">
        <f t="shared" si="6"/>
        <v>0</v>
      </c>
      <c r="O7" s="54">
        <v>410</v>
      </c>
      <c r="P7" s="54">
        <v>85</v>
      </c>
      <c r="Q7" s="54">
        <f t="shared" si="7"/>
        <v>495</v>
      </c>
      <c r="R7">
        <f t="shared" si="8"/>
        <v>0</v>
      </c>
      <c r="S7">
        <f t="shared" si="9"/>
        <v>0</v>
      </c>
    </row>
    <row r="8" spans="2:24" ht="123.75" customHeight="1" x14ac:dyDescent="0.25">
      <c r="B8" s="11" t="s">
        <v>31</v>
      </c>
      <c r="C8" s="11" t="s">
        <v>25</v>
      </c>
      <c r="D8" s="15" t="s">
        <v>38</v>
      </c>
      <c r="E8" s="16">
        <v>1</v>
      </c>
      <c r="F8" s="16">
        <f t="shared" si="0"/>
        <v>314.70588235294122</v>
      </c>
      <c r="G8" s="16">
        <f t="shared" si="1"/>
        <v>1450</v>
      </c>
      <c r="H8" s="53">
        <f t="shared" si="2"/>
        <v>105.88235294117646</v>
      </c>
      <c r="I8" s="53">
        <f t="shared" si="3"/>
        <v>229.41176470588238</v>
      </c>
      <c r="J8" s="16">
        <f t="shared" si="4"/>
        <v>2100</v>
      </c>
      <c r="K8" s="53">
        <f t="shared" si="5"/>
        <v>1764.7058823529412</v>
      </c>
      <c r="L8" s="53">
        <f t="shared" si="6"/>
        <v>1764.7058823529412</v>
      </c>
      <c r="O8" s="54">
        <v>650</v>
      </c>
      <c r="P8" s="54">
        <v>1450</v>
      </c>
      <c r="Q8" s="54">
        <f t="shared" si="7"/>
        <v>2100</v>
      </c>
      <c r="R8">
        <f t="shared" si="8"/>
        <v>650</v>
      </c>
      <c r="S8">
        <f t="shared" si="9"/>
        <v>1450</v>
      </c>
    </row>
    <row r="9" spans="2:24" ht="124.5" customHeight="1" x14ac:dyDescent="0.25">
      <c r="B9" s="11" t="s">
        <v>33</v>
      </c>
      <c r="C9" s="11" t="s">
        <v>25</v>
      </c>
      <c r="D9" s="15" t="s">
        <v>40</v>
      </c>
      <c r="E9" s="16">
        <v>1</v>
      </c>
      <c r="F9" s="16">
        <f t="shared" si="0"/>
        <v>714.28571428571433</v>
      </c>
      <c r="G9" s="16">
        <f t="shared" si="1"/>
        <v>0</v>
      </c>
      <c r="H9" s="53">
        <f t="shared" si="2"/>
        <v>42.857142857142861</v>
      </c>
      <c r="I9" s="53">
        <f t="shared" si="3"/>
        <v>92.857142857142861</v>
      </c>
      <c r="J9" s="16">
        <f t="shared" si="4"/>
        <v>850.00000000000011</v>
      </c>
      <c r="K9" s="53">
        <f t="shared" si="5"/>
        <v>714.28571428571433</v>
      </c>
      <c r="L9" s="53">
        <f t="shared" si="6"/>
        <v>714.28571428571433</v>
      </c>
      <c r="O9" s="54">
        <v>850</v>
      </c>
      <c r="P9" s="54">
        <v>0</v>
      </c>
      <c r="Q9" s="54">
        <f t="shared" si="7"/>
        <v>850</v>
      </c>
      <c r="R9">
        <f t="shared" si="8"/>
        <v>850</v>
      </c>
      <c r="S9">
        <f t="shared" si="9"/>
        <v>0</v>
      </c>
    </row>
    <row r="10" spans="2:24" ht="67.5" customHeight="1" x14ac:dyDescent="0.25">
      <c r="B10" s="11" t="s">
        <v>35</v>
      </c>
      <c r="C10" s="11" t="s">
        <v>25</v>
      </c>
      <c r="D10" s="15" t="s">
        <v>42</v>
      </c>
      <c r="E10" s="42">
        <v>1</v>
      </c>
      <c r="F10" s="16">
        <f t="shared" si="0"/>
        <v>1584.7058823529412</v>
      </c>
      <c r="G10" s="16">
        <f t="shared" si="1"/>
        <v>180</v>
      </c>
      <c r="H10" s="53">
        <f t="shared" si="2"/>
        <v>105.88235294117646</v>
      </c>
      <c r="I10" s="53">
        <f t="shared" si="3"/>
        <v>229.41176470588238</v>
      </c>
      <c r="J10" s="16">
        <f t="shared" si="4"/>
        <v>2100</v>
      </c>
      <c r="K10" s="53">
        <f t="shared" si="5"/>
        <v>1764.7058823529412</v>
      </c>
      <c r="L10" s="53">
        <f t="shared" si="6"/>
        <v>1764.7058823529412</v>
      </c>
      <c r="O10" s="54">
        <v>1920</v>
      </c>
      <c r="P10" s="54">
        <v>180</v>
      </c>
      <c r="Q10" s="54">
        <f t="shared" si="7"/>
        <v>2100</v>
      </c>
      <c r="R10">
        <f t="shared" si="8"/>
        <v>1920</v>
      </c>
      <c r="S10">
        <f t="shared" si="9"/>
        <v>180</v>
      </c>
    </row>
    <row r="11" spans="2:24" ht="63" customHeight="1" x14ac:dyDescent="0.25">
      <c r="B11" s="11" t="s">
        <v>37</v>
      </c>
      <c r="C11" s="11" t="s">
        <v>25</v>
      </c>
      <c r="D11" s="15" t="s">
        <v>44</v>
      </c>
      <c r="E11" s="16">
        <v>1</v>
      </c>
      <c r="F11" s="16">
        <f>O11</f>
        <v>0</v>
      </c>
      <c r="G11" s="16">
        <f>K11</f>
        <v>210.0840336134454</v>
      </c>
      <c r="H11" s="53">
        <f t="shared" si="2"/>
        <v>12.605042016806724</v>
      </c>
      <c r="I11" s="53">
        <f t="shared" si="3"/>
        <v>27.310924369747902</v>
      </c>
      <c r="J11" s="16">
        <f t="shared" si="4"/>
        <v>250.00000000000003</v>
      </c>
      <c r="K11" s="53">
        <f t="shared" si="5"/>
        <v>210.0840336134454</v>
      </c>
      <c r="L11" s="53">
        <f t="shared" si="6"/>
        <v>210.0840336134454</v>
      </c>
      <c r="O11" s="54">
        <v>0</v>
      </c>
      <c r="P11" s="54">
        <v>250</v>
      </c>
      <c r="Q11" s="54">
        <f t="shared" si="7"/>
        <v>250</v>
      </c>
      <c r="R11">
        <f t="shared" si="8"/>
        <v>0</v>
      </c>
      <c r="S11">
        <f t="shared" si="9"/>
        <v>250</v>
      </c>
    </row>
    <row r="12" spans="2:24" ht="60" x14ac:dyDescent="0.25">
      <c r="B12" s="11" t="s">
        <v>39</v>
      </c>
      <c r="C12" s="11" t="s">
        <v>25</v>
      </c>
      <c r="D12" s="15" t="s">
        <v>46</v>
      </c>
      <c r="E12" s="16">
        <v>1</v>
      </c>
      <c r="F12" s="16">
        <f>K12-G12</f>
        <v>375.0840336134454</v>
      </c>
      <c r="G12" s="16">
        <f>P12</f>
        <v>35</v>
      </c>
      <c r="H12" s="53">
        <f t="shared" si="2"/>
        <v>24.605042016806724</v>
      </c>
      <c r="I12" s="53">
        <f t="shared" si="3"/>
        <v>53.310924369747902</v>
      </c>
      <c r="J12" s="16">
        <f t="shared" si="4"/>
        <v>488.00000000000006</v>
      </c>
      <c r="K12" s="53">
        <f t="shared" si="5"/>
        <v>410.0840336134454</v>
      </c>
      <c r="L12" s="53">
        <f t="shared" si="6"/>
        <v>410.0840336134454</v>
      </c>
      <c r="O12" s="54">
        <v>453</v>
      </c>
      <c r="P12" s="54">
        <v>35</v>
      </c>
      <c r="Q12" s="54">
        <f t="shared" si="7"/>
        <v>488</v>
      </c>
      <c r="R12">
        <f t="shared" si="8"/>
        <v>453</v>
      </c>
      <c r="S12">
        <f t="shared" si="9"/>
        <v>35</v>
      </c>
    </row>
    <row r="13" spans="2:24" ht="69.75" customHeight="1" x14ac:dyDescent="0.25">
      <c r="B13" s="11" t="s">
        <v>41</v>
      </c>
      <c r="C13" s="11" t="s">
        <v>25</v>
      </c>
      <c r="D13" s="15" t="s">
        <v>48</v>
      </c>
      <c r="E13" s="16">
        <v>1</v>
      </c>
      <c r="F13" s="16">
        <f>K13-G13</f>
        <v>181.60504201680672</v>
      </c>
      <c r="G13" s="16">
        <f>P13</f>
        <v>6</v>
      </c>
      <c r="H13" s="53">
        <f t="shared" si="2"/>
        <v>11.256302521008402</v>
      </c>
      <c r="I13" s="53">
        <f t="shared" si="3"/>
        <v>24.388655462184875</v>
      </c>
      <c r="J13" s="16">
        <f t="shared" si="4"/>
        <v>223.25</v>
      </c>
      <c r="K13" s="53">
        <f t="shared" si="5"/>
        <v>187.60504201680672</v>
      </c>
      <c r="L13" s="53">
        <f t="shared" si="6"/>
        <v>187.60504201680672</v>
      </c>
      <c r="O13" s="54">
        <v>217.25</v>
      </c>
      <c r="P13" s="54">
        <v>6</v>
      </c>
      <c r="Q13" s="54">
        <f t="shared" si="7"/>
        <v>223.25</v>
      </c>
      <c r="R13">
        <f t="shared" si="8"/>
        <v>217.25</v>
      </c>
      <c r="S13">
        <f t="shared" si="9"/>
        <v>6</v>
      </c>
    </row>
    <row r="14" spans="2:24" ht="98.25" customHeight="1" x14ac:dyDescent="0.25">
      <c r="B14" s="11" t="s">
        <v>43</v>
      </c>
      <c r="C14" s="11" t="s">
        <v>25</v>
      </c>
      <c r="D14" s="15" t="s">
        <v>50</v>
      </c>
      <c r="E14" s="16">
        <v>1</v>
      </c>
      <c r="F14" s="16">
        <f>O14</f>
        <v>0</v>
      </c>
      <c r="G14" s="16">
        <f>K14</f>
        <v>1092.4369747899161</v>
      </c>
      <c r="H14" s="53">
        <f t="shared" si="2"/>
        <v>65.546218487394967</v>
      </c>
      <c r="I14" s="53">
        <f t="shared" si="3"/>
        <v>142.0168067226891</v>
      </c>
      <c r="J14" s="16">
        <f t="shared" si="4"/>
        <v>1300.0000000000002</v>
      </c>
      <c r="K14" s="53">
        <f t="shared" si="5"/>
        <v>1092.4369747899161</v>
      </c>
      <c r="L14" s="53">
        <f t="shared" si="6"/>
        <v>1092.4369747899161</v>
      </c>
      <c r="O14" s="54">
        <v>0</v>
      </c>
      <c r="P14" s="54">
        <v>1300</v>
      </c>
      <c r="Q14" s="54">
        <f t="shared" si="7"/>
        <v>1300</v>
      </c>
      <c r="R14">
        <f t="shared" si="8"/>
        <v>0</v>
      </c>
      <c r="S14">
        <f t="shared" si="9"/>
        <v>1300</v>
      </c>
    </row>
    <row r="15" spans="2:24" ht="57.75" customHeight="1" x14ac:dyDescent="0.25">
      <c r="B15" s="11" t="s">
        <v>45</v>
      </c>
      <c r="C15" s="11" t="s">
        <v>25</v>
      </c>
      <c r="D15" s="15" t="s">
        <v>52</v>
      </c>
      <c r="E15" s="16">
        <v>0</v>
      </c>
      <c r="F15" s="16">
        <f>O15</f>
        <v>0</v>
      </c>
      <c r="G15" s="16">
        <f>K15</f>
        <v>1008.4033613445379</v>
      </c>
      <c r="H15" s="53">
        <f t="shared" si="2"/>
        <v>60.504201680672267</v>
      </c>
      <c r="I15" s="53">
        <f t="shared" si="3"/>
        <v>131.09243697478993</v>
      </c>
      <c r="J15" s="16">
        <f t="shared" si="4"/>
        <v>0</v>
      </c>
      <c r="K15" s="53">
        <f t="shared" si="5"/>
        <v>1008.4033613445379</v>
      </c>
      <c r="L15" s="53">
        <f t="shared" si="6"/>
        <v>0</v>
      </c>
      <c r="O15" s="54">
        <v>0</v>
      </c>
      <c r="P15" s="54">
        <v>1200</v>
      </c>
      <c r="Q15">
        <f t="shared" si="7"/>
        <v>1200</v>
      </c>
      <c r="R15">
        <f t="shared" si="8"/>
        <v>0</v>
      </c>
      <c r="S15">
        <f t="shared" si="9"/>
        <v>0</v>
      </c>
    </row>
    <row r="16" spans="2:24" ht="48" customHeight="1" x14ac:dyDescent="0.25">
      <c r="B16" s="11" t="s">
        <v>47</v>
      </c>
      <c r="C16" s="11" t="s">
        <v>25</v>
      </c>
      <c r="D16" s="15" t="s">
        <v>56</v>
      </c>
      <c r="E16" s="16">
        <v>1</v>
      </c>
      <c r="F16" s="16">
        <f>K16-G16</f>
        <v>128.8655462184874</v>
      </c>
      <c r="G16" s="16">
        <f>P16</f>
        <v>35</v>
      </c>
      <c r="H16" s="53">
        <f t="shared" si="2"/>
        <v>9.8319327731092425</v>
      </c>
      <c r="I16" s="53">
        <f t="shared" si="3"/>
        <v>21.302521008403364</v>
      </c>
      <c r="J16" s="16">
        <f t="shared" si="4"/>
        <v>195</v>
      </c>
      <c r="K16" s="53">
        <f t="shared" si="5"/>
        <v>163.8655462184874</v>
      </c>
      <c r="L16" s="53">
        <f t="shared" si="6"/>
        <v>163.8655462184874</v>
      </c>
      <c r="O16" s="54">
        <v>160</v>
      </c>
      <c r="P16" s="54">
        <v>35</v>
      </c>
      <c r="Q16" s="54">
        <f>O16+P16</f>
        <v>195</v>
      </c>
      <c r="R16">
        <f t="shared" si="8"/>
        <v>160</v>
      </c>
      <c r="S16">
        <f t="shared" si="9"/>
        <v>35</v>
      </c>
    </row>
    <row r="17" spans="2:20" ht="67.5" customHeight="1" x14ac:dyDescent="0.25">
      <c r="B17" s="11" t="s">
        <v>49</v>
      </c>
      <c r="C17" s="11" t="s">
        <v>25</v>
      </c>
      <c r="D17" s="15" t="s">
        <v>58</v>
      </c>
      <c r="E17" s="16">
        <v>1</v>
      </c>
      <c r="F17" s="16">
        <f>K17-G17</f>
        <v>119.32773109243698</v>
      </c>
      <c r="G17" s="16">
        <f>P17</f>
        <v>200</v>
      </c>
      <c r="H17" s="53">
        <f t="shared" si="2"/>
        <v>19.159663865546218</v>
      </c>
      <c r="I17" s="53">
        <f t="shared" si="3"/>
        <v>41.512605042016808</v>
      </c>
      <c r="J17" s="16">
        <f t="shared" si="4"/>
        <v>380</v>
      </c>
      <c r="K17" s="53">
        <f t="shared" si="5"/>
        <v>319.32773109243698</v>
      </c>
      <c r="L17" s="53">
        <f t="shared" si="6"/>
        <v>319.32773109243698</v>
      </c>
      <c r="O17" s="54">
        <v>180</v>
      </c>
      <c r="P17" s="54">
        <v>200</v>
      </c>
      <c r="Q17" s="54">
        <f>O17+P17</f>
        <v>380</v>
      </c>
      <c r="R17">
        <f t="shared" si="8"/>
        <v>180</v>
      </c>
      <c r="S17">
        <f t="shared" si="9"/>
        <v>200</v>
      </c>
    </row>
    <row r="18" spans="2:20" ht="89.25" customHeight="1" x14ac:dyDescent="0.25">
      <c r="B18" s="11" t="s">
        <v>51</v>
      </c>
      <c r="C18" s="11" t="s">
        <v>25</v>
      </c>
      <c r="D18" s="15" t="s">
        <v>142</v>
      </c>
      <c r="E18" s="16">
        <v>1</v>
      </c>
      <c r="F18" s="16">
        <f>K18-G18</f>
        <v>179.66386554621852</v>
      </c>
      <c r="G18" s="16">
        <f>P18</f>
        <v>180</v>
      </c>
      <c r="H18" s="53">
        <f t="shared" si="2"/>
        <v>21.579831932773111</v>
      </c>
      <c r="I18" s="53">
        <f t="shared" si="3"/>
        <v>46.756302521008408</v>
      </c>
      <c r="J18" s="16">
        <f t="shared" si="4"/>
        <v>428.00000000000006</v>
      </c>
      <c r="K18" s="53">
        <f t="shared" si="5"/>
        <v>359.66386554621852</v>
      </c>
      <c r="L18" s="53">
        <f t="shared" si="6"/>
        <v>359.66386554621852</v>
      </c>
      <c r="O18" s="54">
        <v>248</v>
      </c>
      <c r="P18" s="54">
        <v>180</v>
      </c>
      <c r="Q18" s="54">
        <f>O18+P18</f>
        <v>428</v>
      </c>
      <c r="R18">
        <f t="shared" si="8"/>
        <v>248</v>
      </c>
      <c r="S18">
        <f t="shared" si="9"/>
        <v>180</v>
      </c>
    </row>
    <row r="19" spans="2:20" ht="33" customHeight="1" x14ac:dyDescent="0.25">
      <c r="B19" s="11" t="s">
        <v>53</v>
      </c>
      <c r="C19" s="11" t="s">
        <v>25</v>
      </c>
      <c r="D19" s="15" t="s">
        <v>144</v>
      </c>
      <c r="E19" s="16">
        <v>1</v>
      </c>
      <c r="F19" s="16">
        <f>K19-G19</f>
        <v>198.31932773109244</v>
      </c>
      <c r="G19" s="16">
        <f>P19</f>
        <v>0</v>
      </c>
      <c r="H19" s="53">
        <f t="shared" si="2"/>
        <v>11.899159663865547</v>
      </c>
      <c r="I19" s="53">
        <f t="shared" si="3"/>
        <v>25.781512605042018</v>
      </c>
      <c r="J19" s="16">
        <f t="shared" si="4"/>
        <v>236.00000000000003</v>
      </c>
      <c r="K19" s="53">
        <f t="shared" si="5"/>
        <v>198.31932773109244</v>
      </c>
      <c r="L19" s="53">
        <f t="shared" si="6"/>
        <v>198.31932773109244</v>
      </c>
      <c r="O19" s="54">
        <v>236</v>
      </c>
      <c r="P19" s="54">
        <v>0</v>
      </c>
      <c r="Q19" s="54">
        <f>O19+P19</f>
        <v>236</v>
      </c>
      <c r="R19">
        <f t="shared" si="8"/>
        <v>236</v>
      </c>
      <c r="S19">
        <f t="shared" si="9"/>
        <v>0</v>
      </c>
    </row>
    <row r="20" spans="2:20" x14ac:dyDescent="0.25">
      <c r="D20" s="55"/>
      <c r="E20" s="1"/>
      <c r="F20" s="1"/>
      <c r="G20" s="1"/>
      <c r="H20" s="54"/>
      <c r="I20" s="54"/>
      <c r="J20" s="1"/>
      <c r="K20" s="54"/>
      <c r="O20" s="54"/>
      <c r="P20" s="54"/>
      <c r="Q20" s="54"/>
    </row>
    <row r="21" spans="2:20" x14ac:dyDescent="0.25">
      <c r="E21" s="1"/>
      <c r="F21" s="1"/>
      <c r="G21" s="1"/>
      <c r="H21" s="54"/>
      <c r="I21" s="54"/>
      <c r="J21" s="1">
        <f>SUM(J5:J19)</f>
        <v>17290.25</v>
      </c>
      <c r="K21" s="1">
        <f>SUM(K5:K19)</f>
        <v>15953.991596638656</v>
      </c>
      <c r="L21" s="1">
        <f>SUM(L5:L19)</f>
        <v>14529.621848739498</v>
      </c>
      <c r="R21" s="1">
        <f>SUM(R5:R19)</f>
        <v>13149.25</v>
      </c>
      <c r="S21" s="1">
        <f>SUM(S5:S19)</f>
        <v>4141</v>
      </c>
      <c r="T21" s="1">
        <f>R21+S21</f>
        <v>17290.25</v>
      </c>
    </row>
    <row r="22" spans="2:20" x14ac:dyDescent="0.25">
      <c r="E22" s="1"/>
      <c r="F22" s="1"/>
      <c r="G22" s="1"/>
    </row>
    <row r="23" spans="2:20" x14ac:dyDescent="0.25">
      <c r="B23" s="21" t="s">
        <v>69</v>
      </c>
      <c r="C23" s="9"/>
      <c r="D23" s="9"/>
      <c r="E23" s="9"/>
      <c r="F23" s="9"/>
      <c r="G23" s="9"/>
      <c r="H23" s="9"/>
      <c r="I23" s="9"/>
      <c r="J23" s="9"/>
      <c r="K23" s="9"/>
      <c r="L23" s="51"/>
    </row>
    <row r="24" spans="2:20" ht="112.5" customHeight="1" x14ac:dyDescent="0.25">
      <c r="B24" s="11" t="s">
        <v>70</v>
      </c>
      <c r="C24" s="11" t="s">
        <v>25</v>
      </c>
      <c r="D24" s="15" t="s">
        <v>256</v>
      </c>
      <c r="E24" s="16">
        <v>1</v>
      </c>
      <c r="F24" s="13">
        <f>O24</f>
        <v>0</v>
      </c>
      <c r="G24" s="13">
        <f>K24</f>
        <v>197.47899159663865</v>
      </c>
      <c r="H24" s="53">
        <f t="shared" ref="H24:H40" si="10">(F24+G24)*0.06</f>
        <v>11.848739495798318</v>
      </c>
      <c r="I24" s="53">
        <f t="shared" ref="I24:I40" si="11">(G24+F24)*0.13</f>
        <v>25.672268907563026</v>
      </c>
      <c r="J24" s="13">
        <f t="shared" ref="J24:J40" si="12">(F24+G24+H24+I24)*E24</f>
        <v>235</v>
      </c>
      <c r="K24" s="53">
        <f t="shared" ref="K24:K40" si="13">Q24/1.19</f>
        <v>197.47899159663865</v>
      </c>
      <c r="L24" s="53">
        <f t="shared" ref="L24:L40" si="14">K24*E24</f>
        <v>197.47899159663865</v>
      </c>
      <c r="O24" s="54">
        <v>0</v>
      </c>
      <c r="P24" s="54">
        <v>235</v>
      </c>
      <c r="Q24" s="54">
        <f t="shared" ref="Q24:Q40" si="15">O24+P24</f>
        <v>235</v>
      </c>
      <c r="R24">
        <f t="shared" ref="R24:R40" si="16">O24*E24</f>
        <v>0</v>
      </c>
      <c r="S24">
        <f t="shared" ref="S24:S40" si="17">P24*E24</f>
        <v>235</v>
      </c>
    </row>
    <row r="25" spans="2:20" ht="95.25" customHeight="1" x14ac:dyDescent="0.25">
      <c r="B25" s="11" t="s">
        <v>72</v>
      </c>
      <c r="C25" s="11" t="s">
        <v>25</v>
      </c>
      <c r="D25" s="15" t="s">
        <v>257</v>
      </c>
      <c r="E25" s="16">
        <v>0</v>
      </c>
      <c r="F25" s="16">
        <f>O25</f>
        <v>0</v>
      </c>
      <c r="G25" s="16">
        <f>K25</f>
        <v>235.29411764705884</v>
      </c>
      <c r="H25" s="53">
        <f t="shared" si="10"/>
        <v>14.117647058823531</v>
      </c>
      <c r="I25" s="53">
        <f t="shared" si="11"/>
        <v>30.588235294117649</v>
      </c>
      <c r="J25" s="16">
        <f t="shared" si="12"/>
        <v>0</v>
      </c>
      <c r="K25" s="53">
        <f t="shared" si="13"/>
        <v>235.29411764705884</v>
      </c>
      <c r="L25" s="53">
        <f t="shared" si="14"/>
        <v>0</v>
      </c>
      <c r="O25" s="54">
        <v>0</v>
      </c>
      <c r="P25" s="54">
        <v>280</v>
      </c>
      <c r="Q25" s="54">
        <f t="shared" si="15"/>
        <v>280</v>
      </c>
      <c r="R25">
        <f t="shared" si="16"/>
        <v>0</v>
      </c>
      <c r="S25">
        <f t="shared" si="17"/>
        <v>0</v>
      </c>
    </row>
    <row r="26" spans="2:20" ht="115.5" customHeight="1" x14ac:dyDescent="0.25">
      <c r="B26" s="11" t="s">
        <v>74</v>
      </c>
      <c r="C26" s="11" t="s">
        <v>25</v>
      </c>
      <c r="D26" s="15" t="s">
        <v>77</v>
      </c>
      <c r="E26" s="16">
        <v>1</v>
      </c>
      <c r="F26" s="16">
        <f>O26</f>
        <v>0</v>
      </c>
      <c r="G26" s="16">
        <f>K26</f>
        <v>126.05042016806723</v>
      </c>
      <c r="H26" s="53">
        <f t="shared" si="10"/>
        <v>7.5630252100840334</v>
      </c>
      <c r="I26" s="53">
        <f t="shared" si="11"/>
        <v>16.386554621848742</v>
      </c>
      <c r="J26" s="16">
        <f t="shared" si="12"/>
        <v>150</v>
      </c>
      <c r="K26" s="53">
        <f t="shared" si="13"/>
        <v>126.05042016806723</v>
      </c>
      <c r="L26" s="53">
        <f t="shared" si="14"/>
        <v>126.05042016806723</v>
      </c>
      <c r="O26" s="54">
        <v>0</v>
      </c>
      <c r="P26" s="54">
        <v>150</v>
      </c>
      <c r="Q26" s="54">
        <f t="shared" si="15"/>
        <v>150</v>
      </c>
      <c r="R26">
        <f t="shared" si="16"/>
        <v>0</v>
      </c>
      <c r="S26">
        <f t="shared" si="17"/>
        <v>150</v>
      </c>
    </row>
    <row r="27" spans="2:20" ht="30" x14ac:dyDescent="0.25">
      <c r="B27" s="11" t="s">
        <v>76</v>
      </c>
      <c r="C27" s="11" t="s">
        <v>25</v>
      </c>
      <c r="D27" s="15" t="s">
        <v>151</v>
      </c>
      <c r="E27" s="16">
        <v>1</v>
      </c>
      <c r="F27" s="16">
        <f>K27-G27</f>
        <v>75.630252100840337</v>
      </c>
      <c r="G27" s="16">
        <f>P27</f>
        <v>0</v>
      </c>
      <c r="H27" s="53">
        <f t="shared" si="10"/>
        <v>4.53781512605042</v>
      </c>
      <c r="I27" s="53">
        <f t="shared" si="11"/>
        <v>9.8319327731092443</v>
      </c>
      <c r="J27" s="16">
        <f t="shared" si="12"/>
        <v>90</v>
      </c>
      <c r="K27" s="53">
        <f t="shared" si="13"/>
        <v>75.630252100840337</v>
      </c>
      <c r="L27" s="53">
        <f t="shared" si="14"/>
        <v>75.630252100840337</v>
      </c>
      <c r="O27" s="54">
        <v>90</v>
      </c>
      <c r="P27" s="54">
        <v>0</v>
      </c>
      <c r="Q27" s="54">
        <f t="shared" si="15"/>
        <v>90</v>
      </c>
      <c r="R27">
        <f t="shared" si="16"/>
        <v>90</v>
      </c>
      <c r="S27">
        <f t="shared" si="17"/>
        <v>0</v>
      </c>
    </row>
    <row r="28" spans="2:20" ht="30" x14ac:dyDescent="0.25">
      <c r="B28" s="11" t="s">
        <v>78</v>
      </c>
      <c r="C28" s="11"/>
      <c r="D28" s="15" t="s">
        <v>153</v>
      </c>
      <c r="E28" s="16">
        <v>1</v>
      </c>
      <c r="F28" s="16">
        <f>K28-G28</f>
        <v>100.84033613445379</v>
      </c>
      <c r="G28" s="16">
        <f>P28</f>
        <v>0</v>
      </c>
      <c r="H28" s="53">
        <f t="shared" si="10"/>
        <v>6.0504201680672276</v>
      </c>
      <c r="I28" s="53">
        <f t="shared" si="11"/>
        <v>13.109243697478993</v>
      </c>
      <c r="J28" s="16">
        <f t="shared" si="12"/>
        <v>120.00000000000001</v>
      </c>
      <c r="K28" s="53">
        <f t="shared" si="13"/>
        <v>100.84033613445379</v>
      </c>
      <c r="L28" s="53">
        <f t="shared" si="14"/>
        <v>100.84033613445379</v>
      </c>
      <c r="O28" s="54">
        <v>120</v>
      </c>
      <c r="P28" s="54">
        <v>0</v>
      </c>
      <c r="Q28" s="54">
        <f t="shared" si="15"/>
        <v>120</v>
      </c>
      <c r="R28">
        <f t="shared" si="16"/>
        <v>120</v>
      </c>
      <c r="S28">
        <f t="shared" si="17"/>
        <v>0</v>
      </c>
    </row>
    <row r="29" spans="2:20" ht="105" customHeight="1" x14ac:dyDescent="0.25">
      <c r="B29" s="11" t="s">
        <v>80</v>
      </c>
      <c r="C29" s="11" t="s">
        <v>25</v>
      </c>
      <c r="D29" s="15" t="s">
        <v>83</v>
      </c>
      <c r="E29" s="16">
        <v>0</v>
      </c>
      <c r="F29" s="16">
        <f>O29</f>
        <v>0</v>
      </c>
      <c r="G29" s="16">
        <f>K29</f>
        <v>92.436974789915965</v>
      </c>
      <c r="H29" s="53">
        <f t="shared" si="10"/>
        <v>5.5462184873949578</v>
      </c>
      <c r="I29" s="53">
        <f t="shared" si="11"/>
        <v>12.016806722689076</v>
      </c>
      <c r="J29" s="16">
        <f t="shared" si="12"/>
        <v>0</v>
      </c>
      <c r="K29" s="53">
        <f t="shared" si="13"/>
        <v>92.436974789915965</v>
      </c>
      <c r="L29" s="53">
        <f t="shared" si="14"/>
        <v>0</v>
      </c>
      <c r="O29" s="54">
        <v>0</v>
      </c>
      <c r="P29" s="54">
        <v>110</v>
      </c>
      <c r="Q29" s="54">
        <f t="shared" si="15"/>
        <v>110</v>
      </c>
      <c r="R29">
        <f t="shared" si="16"/>
        <v>0</v>
      </c>
      <c r="S29">
        <f t="shared" si="17"/>
        <v>0</v>
      </c>
    </row>
    <row r="30" spans="2:20" ht="30" x14ac:dyDescent="0.25">
      <c r="B30" s="11" t="s">
        <v>82</v>
      </c>
      <c r="C30" s="11" t="s">
        <v>25</v>
      </c>
      <c r="D30" s="15" t="s">
        <v>85</v>
      </c>
      <c r="E30" s="16">
        <v>0</v>
      </c>
      <c r="F30" s="16">
        <f>K30-G30</f>
        <v>33.613445378151262</v>
      </c>
      <c r="G30" s="16">
        <f>P30</f>
        <v>0</v>
      </c>
      <c r="H30" s="53">
        <f t="shared" si="10"/>
        <v>2.0168067226890756</v>
      </c>
      <c r="I30" s="53">
        <f t="shared" si="11"/>
        <v>4.3697478991596643</v>
      </c>
      <c r="J30" s="16">
        <f t="shared" si="12"/>
        <v>0</v>
      </c>
      <c r="K30" s="53">
        <f t="shared" si="13"/>
        <v>33.613445378151262</v>
      </c>
      <c r="L30" s="53">
        <f t="shared" si="14"/>
        <v>0</v>
      </c>
      <c r="O30" s="54">
        <v>40</v>
      </c>
      <c r="P30" s="54">
        <v>0</v>
      </c>
      <c r="Q30" s="54">
        <f t="shared" si="15"/>
        <v>40</v>
      </c>
      <c r="R30">
        <f t="shared" si="16"/>
        <v>0</v>
      </c>
      <c r="S30">
        <f t="shared" si="17"/>
        <v>0</v>
      </c>
    </row>
    <row r="31" spans="2:20" ht="30" x14ac:dyDescent="0.25">
      <c r="B31" s="11" t="s">
        <v>84</v>
      </c>
      <c r="C31" s="11"/>
      <c r="D31" s="15" t="s">
        <v>87</v>
      </c>
      <c r="E31" s="16">
        <v>0</v>
      </c>
      <c r="F31" s="16">
        <f>K31-G31</f>
        <v>67.226890756302524</v>
      </c>
      <c r="G31" s="16">
        <f>P31</f>
        <v>0</v>
      </c>
      <c r="H31" s="53">
        <f t="shared" si="10"/>
        <v>4.0336134453781511</v>
      </c>
      <c r="I31" s="53">
        <f t="shared" si="11"/>
        <v>8.7394957983193287</v>
      </c>
      <c r="J31" s="16">
        <f t="shared" si="12"/>
        <v>0</v>
      </c>
      <c r="K31" s="53">
        <f t="shared" si="13"/>
        <v>67.226890756302524</v>
      </c>
      <c r="L31" s="53">
        <f t="shared" si="14"/>
        <v>0</v>
      </c>
      <c r="O31" s="54">
        <v>80</v>
      </c>
      <c r="P31" s="54">
        <v>0</v>
      </c>
      <c r="Q31" s="54">
        <f t="shared" si="15"/>
        <v>80</v>
      </c>
      <c r="R31">
        <f t="shared" si="16"/>
        <v>0</v>
      </c>
      <c r="S31">
        <f t="shared" si="17"/>
        <v>0</v>
      </c>
    </row>
    <row r="32" spans="2:20" ht="125.25" customHeight="1" x14ac:dyDescent="0.25">
      <c r="B32" s="11" t="s">
        <v>86</v>
      </c>
      <c r="C32" s="11" t="s">
        <v>25</v>
      </c>
      <c r="D32" s="15" t="s">
        <v>89</v>
      </c>
      <c r="E32" s="16">
        <v>0</v>
      </c>
      <c r="F32" s="16">
        <f>O32</f>
        <v>0</v>
      </c>
      <c r="G32" s="16">
        <f>K32</f>
        <v>168.0672268907563</v>
      </c>
      <c r="H32" s="53">
        <f t="shared" si="10"/>
        <v>10.084033613445378</v>
      </c>
      <c r="I32" s="53">
        <f t="shared" si="11"/>
        <v>21.84873949579832</v>
      </c>
      <c r="J32" s="16">
        <f t="shared" si="12"/>
        <v>0</v>
      </c>
      <c r="K32" s="53">
        <f t="shared" si="13"/>
        <v>168.0672268907563</v>
      </c>
      <c r="L32" s="53">
        <f t="shared" si="14"/>
        <v>0</v>
      </c>
      <c r="O32" s="54">
        <v>0</v>
      </c>
      <c r="P32" s="54">
        <v>200</v>
      </c>
      <c r="Q32" s="54">
        <f t="shared" si="15"/>
        <v>200</v>
      </c>
      <c r="R32">
        <f t="shared" si="16"/>
        <v>0</v>
      </c>
      <c r="S32">
        <f t="shared" si="17"/>
        <v>0</v>
      </c>
    </row>
    <row r="33" spans="2:20" ht="30" x14ac:dyDescent="0.25">
      <c r="B33" s="11" t="s">
        <v>88</v>
      </c>
      <c r="C33" s="11" t="s">
        <v>25</v>
      </c>
      <c r="D33" s="15" t="s">
        <v>91</v>
      </c>
      <c r="E33" s="16">
        <v>0</v>
      </c>
      <c r="F33" s="16">
        <f>K33-G33</f>
        <v>84.033613445378151</v>
      </c>
      <c r="G33" s="16">
        <f>P33</f>
        <v>0</v>
      </c>
      <c r="H33" s="53">
        <f t="shared" si="10"/>
        <v>5.0420168067226889</v>
      </c>
      <c r="I33" s="53">
        <f t="shared" si="11"/>
        <v>10.92436974789916</v>
      </c>
      <c r="J33" s="16">
        <f t="shared" si="12"/>
        <v>0</v>
      </c>
      <c r="K33" s="53">
        <f t="shared" si="13"/>
        <v>84.033613445378151</v>
      </c>
      <c r="L33" s="53">
        <f t="shared" si="14"/>
        <v>0</v>
      </c>
      <c r="O33" s="54">
        <v>100</v>
      </c>
      <c r="P33" s="54">
        <v>0</v>
      </c>
      <c r="Q33" s="54">
        <f t="shared" si="15"/>
        <v>100</v>
      </c>
      <c r="R33">
        <f t="shared" si="16"/>
        <v>0</v>
      </c>
      <c r="S33">
        <f t="shared" si="17"/>
        <v>0</v>
      </c>
    </row>
    <row r="34" spans="2:20" ht="30" x14ac:dyDescent="0.25">
      <c r="B34" s="11" t="s">
        <v>90</v>
      </c>
      <c r="C34" s="11"/>
      <c r="D34" s="15" t="s">
        <v>93</v>
      </c>
      <c r="E34" s="16">
        <v>0</v>
      </c>
      <c r="F34" s="16">
        <f>K34-G34</f>
        <v>126.05042016806723</v>
      </c>
      <c r="G34" s="16">
        <f>P34</f>
        <v>0</v>
      </c>
      <c r="H34" s="53">
        <f t="shared" si="10"/>
        <v>7.5630252100840334</v>
      </c>
      <c r="I34" s="53">
        <f t="shared" si="11"/>
        <v>16.386554621848742</v>
      </c>
      <c r="J34" s="16">
        <f t="shared" si="12"/>
        <v>0</v>
      </c>
      <c r="K34" s="53">
        <f t="shared" si="13"/>
        <v>126.05042016806723</v>
      </c>
      <c r="L34" s="53">
        <f t="shared" si="14"/>
        <v>0</v>
      </c>
      <c r="O34" s="54">
        <v>150</v>
      </c>
      <c r="P34" s="54">
        <v>0</v>
      </c>
      <c r="Q34" s="54">
        <f t="shared" si="15"/>
        <v>150</v>
      </c>
      <c r="R34">
        <f t="shared" si="16"/>
        <v>0</v>
      </c>
      <c r="S34">
        <f t="shared" si="17"/>
        <v>0</v>
      </c>
    </row>
    <row r="35" spans="2:20" ht="141.75" customHeight="1" x14ac:dyDescent="0.25">
      <c r="B35" s="11" t="s">
        <v>92</v>
      </c>
      <c r="C35" s="11" t="s">
        <v>60</v>
      </c>
      <c r="D35" s="15" t="s">
        <v>97</v>
      </c>
      <c r="E35" s="16">
        <v>5</v>
      </c>
      <c r="F35" s="16">
        <f>O35</f>
        <v>0</v>
      </c>
      <c r="G35" s="16">
        <f>K35</f>
        <v>42.016806722689076</v>
      </c>
      <c r="H35" s="53">
        <f t="shared" si="10"/>
        <v>2.5210084033613445</v>
      </c>
      <c r="I35" s="53">
        <f t="shared" si="11"/>
        <v>5.46218487394958</v>
      </c>
      <c r="J35" s="16">
        <f t="shared" si="12"/>
        <v>250</v>
      </c>
      <c r="K35" s="53">
        <f t="shared" si="13"/>
        <v>42.016806722689076</v>
      </c>
      <c r="L35" s="53">
        <f t="shared" si="14"/>
        <v>210.08403361344537</v>
      </c>
      <c r="O35" s="54">
        <v>0</v>
      </c>
      <c r="P35" s="54">
        <v>50</v>
      </c>
      <c r="Q35" s="54">
        <f t="shared" si="15"/>
        <v>50</v>
      </c>
      <c r="R35">
        <f t="shared" si="16"/>
        <v>0</v>
      </c>
      <c r="S35">
        <f t="shared" si="17"/>
        <v>250</v>
      </c>
    </row>
    <row r="36" spans="2:20" ht="45" x14ac:dyDescent="0.25">
      <c r="B36" s="11" t="s">
        <v>94</v>
      </c>
      <c r="C36" s="11" t="s">
        <v>25</v>
      </c>
      <c r="D36" s="15" t="s">
        <v>99</v>
      </c>
      <c r="E36" s="16">
        <v>1</v>
      </c>
      <c r="F36" s="16">
        <f>K36-G36</f>
        <v>21.428571428571431</v>
      </c>
      <c r="G36" s="16">
        <f>P36</f>
        <v>50</v>
      </c>
      <c r="H36" s="53">
        <f t="shared" si="10"/>
        <v>4.2857142857142856</v>
      </c>
      <c r="I36" s="53">
        <f t="shared" si="11"/>
        <v>9.2857142857142865</v>
      </c>
      <c r="J36" s="16">
        <f t="shared" si="12"/>
        <v>85.000000000000014</v>
      </c>
      <c r="K36" s="53">
        <f t="shared" si="13"/>
        <v>71.428571428571431</v>
      </c>
      <c r="L36" s="53">
        <f t="shared" si="14"/>
        <v>71.428571428571431</v>
      </c>
      <c r="O36" s="54">
        <v>35</v>
      </c>
      <c r="P36" s="54">
        <v>50</v>
      </c>
      <c r="Q36" s="54">
        <f t="shared" si="15"/>
        <v>85</v>
      </c>
      <c r="R36">
        <f t="shared" si="16"/>
        <v>35</v>
      </c>
      <c r="S36">
        <f t="shared" si="17"/>
        <v>50</v>
      </c>
    </row>
    <row r="37" spans="2:20" ht="30" x14ac:dyDescent="0.25">
      <c r="B37" s="11" t="s">
        <v>96</v>
      </c>
      <c r="C37" s="11"/>
      <c r="D37" s="15" t="s">
        <v>101</v>
      </c>
      <c r="E37" s="16">
        <v>3</v>
      </c>
      <c r="F37" s="16">
        <f>K37-G37</f>
        <v>0.92436974789915982</v>
      </c>
      <c r="G37" s="16">
        <f>P37</f>
        <v>0</v>
      </c>
      <c r="H37" s="53">
        <f t="shared" si="10"/>
        <v>5.5462184873949584E-2</v>
      </c>
      <c r="I37" s="53">
        <f t="shared" si="11"/>
        <v>0.12016806722689079</v>
      </c>
      <c r="J37" s="16">
        <f t="shared" si="12"/>
        <v>3.3000000000000007</v>
      </c>
      <c r="K37" s="53">
        <f t="shared" si="13"/>
        <v>0.92436974789915982</v>
      </c>
      <c r="L37" s="53">
        <f t="shared" si="14"/>
        <v>2.7731092436974794</v>
      </c>
      <c r="O37" s="54">
        <v>1.1000000000000001</v>
      </c>
      <c r="P37" s="54">
        <v>0</v>
      </c>
      <c r="Q37" s="54">
        <f t="shared" si="15"/>
        <v>1.1000000000000001</v>
      </c>
      <c r="R37">
        <f t="shared" si="16"/>
        <v>3.3000000000000003</v>
      </c>
      <c r="S37">
        <f t="shared" si="17"/>
        <v>0</v>
      </c>
    </row>
    <row r="38" spans="2:20" ht="75" x14ac:dyDescent="0.25">
      <c r="B38" s="11" t="s">
        <v>98</v>
      </c>
      <c r="C38" s="11"/>
      <c r="D38" s="15" t="s">
        <v>103</v>
      </c>
      <c r="E38" s="16">
        <v>1</v>
      </c>
      <c r="F38" s="16">
        <f>K38-G38</f>
        <v>181.68067226890759</v>
      </c>
      <c r="G38" s="16">
        <f>P38</f>
        <v>20</v>
      </c>
      <c r="H38" s="53">
        <f t="shared" si="10"/>
        <v>12.100840336134455</v>
      </c>
      <c r="I38" s="53">
        <f t="shared" si="11"/>
        <v>26.218487394957986</v>
      </c>
      <c r="J38" s="16">
        <f t="shared" si="12"/>
        <v>240.00000000000003</v>
      </c>
      <c r="K38" s="53">
        <f t="shared" si="13"/>
        <v>201.68067226890759</v>
      </c>
      <c r="L38" s="53">
        <f t="shared" si="14"/>
        <v>201.68067226890759</v>
      </c>
      <c r="O38" s="54">
        <v>220</v>
      </c>
      <c r="P38" s="54">
        <v>20</v>
      </c>
      <c r="Q38" s="54">
        <f t="shared" si="15"/>
        <v>240</v>
      </c>
      <c r="R38">
        <f t="shared" si="16"/>
        <v>220</v>
      </c>
      <c r="S38">
        <f t="shared" si="17"/>
        <v>20</v>
      </c>
    </row>
    <row r="39" spans="2:20" ht="62.25" customHeight="1" x14ac:dyDescent="0.25">
      <c r="B39" s="11" t="s">
        <v>100</v>
      </c>
      <c r="C39" s="11" t="s">
        <v>25</v>
      </c>
      <c r="D39" s="15" t="s">
        <v>165</v>
      </c>
      <c r="E39" s="16">
        <v>1</v>
      </c>
      <c r="F39" s="16">
        <f>K39-G39</f>
        <v>122.85714285714286</v>
      </c>
      <c r="G39" s="16">
        <f>P39</f>
        <v>20</v>
      </c>
      <c r="H39" s="53">
        <f t="shared" si="10"/>
        <v>8.5714285714285712</v>
      </c>
      <c r="I39" s="53">
        <f t="shared" si="11"/>
        <v>18.571428571428573</v>
      </c>
      <c r="J39" s="16">
        <f t="shared" si="12"/>
        <v>170.00000000000003</v>
      </c>
      <c r="K39" s="53">
        <f t="shared" si="13"/>
        <v>142.85714285714286</v>
      </c>
      <c r="L39" s="53">
        <f t="shared" si="14"/>
        <v>142.85714285714286</v>
      </c>
      <c r="O39" s="54">
        <v>150</v>
      </c>
      <c r="P39" s="54">
        <v>20</v>
      </c>
      <c r="Q39" s="54">
        <f t="shared" si="15"/>
        <v>170</v>
      </c>
      <c r="R39">
        <f t="shared" si="16"/>
        <v>150</v>
      </c>
      <c r="S39">
        <f t="shared" si="17"/>
        <v>20</v>
      </c>
    </row>
    <row r="40" spans="2:20" ht="33" customHeight="1" x14ac:dyDescent="0.25">
      <c r="B40" s="11" t="s">
        <v>102</v>
      </c>
      <c r="C40" s="11"/>
      <c r="D40" s="15" t="s">
        <v>167</v>
      </c>
      <c r="E40" s="16">
        <v>4</v>
      </c>
      <c r="F40" s="16">
        <f>K40-G40</f>
        <v>3.96218487394958</v>
      </c>
      <c r="G40" s="16">
        <f>P40</f>
        <v>1.5</v>
      </c>
      <c r="H40" s="53">
        <f t="shared" si="10"/>
        <v>0.32773109243697479</v>
      </c>
      <c r="I40" s="53">
        <f t="shared" si="11"/>
        <v>0.71008403361344541</v>
      </c>
      <c r="J40" s="16">
        <f t="shared" si="12"/>
        <v>26</v>
      </c>
      <c r="K40" s="53">
        <f t="shared" si="13"/>
        <v>5.46218487394958</v>
      </c>
      <c r="L40" s="53">
        <f t="shared" si="14"/>
        <v>21.84873949579832</v>
      </c>
      <c r="O40" s="54">
        <v>5</v>
      </c>
      <c r="P40" s="54">
        <v>1.5</v>
      </c>
      <c r="Q40" s="54">
        <f t="shared" si="15"/>
        <v>6.5</v>
      </c>
      <c r="R40">
        <f t="shared" si="16"/>
        <v>20</v>
      </c>
      <c r="S40">
        <f t="shared" si="17"/>
        <v>6</v>
      </c>
    </row>
    <row r="41" spans="2:20" x14ac:dyDescent="0.25">
      <c r="E41" s="1"/>
      <c r="F41" s="1"/>
      <c r="G41" s="1"/>
    </row>
    <row r="42" spans="2:20" x14ac:dyDescent="0.25">
      <c r="E42" s="1"/>
      <c r="F42" s="1"/>
      <c r="J42" s="1">
        <f>SUM(J24:J40)</f>
        <v>1369.3</v>
      </c>
      <c r="K42" s="1">
        <f>SUM(K24:K40)</f>
        <v>1771.09243697479</v>
      </c>
      <c r="L42" s="1">
        <f>SUM(L24:L40)</f>
        <v>1150.6722689075632</v>
      </c>
      <c r="R42" s="1">
        <f>SUM(R24:R40)</f>
        <v>638.29999999999995</v>
      </c>
      <c r="S42" s="1">
        <f>SUM(S24:S40)</f>
        <v>731</v>
      </c>
      <c r="T42" s="1">
        <f>R42+S42</f>
        <v>1369.3</v>
      </c>
    </row>
    <row r="43" spans="2:20" x14ac:dyDescent="0.25">
      <c r="E43" s="1"/>
      <c r="F43" s="1"/>
      <c r="G43" s="1"/>
    </row>
    <row r="44" spans="2:20" x14ac:dyDescent="0.25">
      <c r="B44" s="21" t="s">
        <v>104</v>
      </c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20" ht="90" customHeight="1" x14ac:dyDescent="0.25">
      <c r="B45" s="11" t="s">
        <v>169</v>
      </c>
      <c r="C45" s="11" t="s">
        <v>25</v>
      </c>
      <c r="D45" s="15" t="s">
        <v>170</v>
      </c>
      <c r="E45" s="13">
        <v>1</v>
      </c>
      <c r="F45" s="13">
        <f>K45-G45</f>
        <v>203.69747899159665</v>
      </c>
      <c r="G45" s="13">
        <f>P45</f>
        <v>40</v>
      </c>
      <c r="H45" s="53">
        <f>(F45+G45)*0.06</f>
        <v>14.621848739495798</v>
      </c>
      <c r="I45" s="53">
        <f>(G45+F45)*0.13</f>
        <v>31.680672268907568</v>
      </c>
      <c r="J45" s="16">
        <f>(F45+G45+H45+I45)*E45</f>
        <v>290.00000000000006</v>
      </c>
      <c r="K45" s="53">
        <f>Q45/1.19</f>
        <v>243.69747899159665</v>
      </c>
      <c r="L45" s="53">
        <f>K45*E45</f>
        <v>243.69747899159665</v>
      </c>
      <c r="O45" s="54">
        <v>250</v>
      </c>
      <c r="P45" s="54">
        <v>40</v>
      </c>
      <c r="Q45" s="54">
        <f>O45+P45</f>
        <v>290</v>
      </c>
      <c r="R45">
        <f>O45*E45</f>
        <v>250</v>
      </c>
      <c r="S45">
        <f>P45*E45</f>
        <v>40</v>
      </c>
    </row>
    <row r="46" spans="2:20" x14ac:dyDescent="0.25">
      <c r="E46" s="1"/>
      <c r="F46" s="1"/>
      <c r="G46" s="1"/>
      <c r="H46" s="1"/>
      <c r="I46" s="1"/>
      <c r="J46" s="1"/>
      <c r="O46" s="54"/>
      <c r="P46" s="54"/>
      <c r="Q46" s="54"/>
    </row>
    <row r="47" spans="2:20" x14ac:dyDescent="0.25">
      <c r="E47" s="1"/>
      <c r="F47" s="1"/>
      <c r="G47" s="1"/>
      <c r="H47" s="1"/>
      <c r="I47" s="1"/>
      <c r="J47" s="1">
        <f>SUM(J45)</f>
        <v>290.00000000000006</v>
      </c>
      <c r="K47" s="1">
        <f>SUM(K45)</f>
        <v>243.69747899159665</v>
      </c>
      <c r="L47" s="1">
        <f>SUM(L45)</f>
        <v>243.69747899159665</v>
      </c>
      <c r="R47" s="1">
        <f>SUM(R45)</f>
        <v>250</v>
      </c>
      <c r="S47" s="1">
        <f>SUM(S45)</f>
        <v>40</v>
      </c>
      <c r="T47" s="1">
        <f>R47+S47</f>
        <v>290</v>
      </c>
    </row>
    <row r="48" spans="2:20" x14ac:dyDescent="0.25">
      <c r="E48" s="1"/>
      <c r="F48" s="1"/>
    </row>
    <row r="49" spans="4:7" ht="37.5" x14ac:dyDescent="0.3">
      <c r="D49" s="24" t="s">
        <v>258</v>
      </c>
      <c r="E49" s="25"/>
      <c r="F49" s="26"/>
      <c r="G49" s="27">
        <f>J21+J42+J47</f>
        <v>18949.55</v>
      </c>
    </row>
    <row r="51" spans="4:7" ht="21" x14ac:dyDescent="0.35">
      <c r="D51" s="31" t="s">
        <v>108</v>
      </c>
      <c r="E51" s="32"/>
      <c r="F51" s="32"/>
      <c r="G51" s="33">
        <f>R21+R42+R47</f>
        <v>14037.55</v>
      </c>
    </row>
    <row r="52" spans="4:7" ht="21" x14ac:dyDescent="0.35">
      <c r="D52" s="31" t="s">
        <v>109</v>
      </c>
      <c r="E52" s="32"/>
      <c r="F52" s="32"/>
      <c r="G52" s="33">
        <f>S21+S42+S47</f>
        <v>4912</v>
      </c>
    </row>
  </sheetData>
  <mergeCells count="1">
    <mergeCell ref="B4:D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31" zoomScale="65" zoomScaleNormal="65" workbookViewId="0">
      <selection activeCell="P14" sqref="P14"/>
    </sheetView>
  </sheetViews>
  <sheetFormatPr baseColWidth="10" defaultColWidth="10.5703125" defaultRowHeight="15" x14ac:dyDescent="0.25"/>
  <cols>
    <col min="1" max="1" width="14.42578125" customWidth="1"/>
    <col min="4" max="4" width="62" customWidth="1"/>
    <col min="5" max="5" width="14.85546875" customWidth="1"/>
    <col min="6" max="6" width="13.85546875" customWidth="1"/>
    <col min="7" max="7" width="14.5703125" customWidth="1"/>
    <col min="24" max="24" width="13.7109375" customWidth="1"/>
  </cols>
  <sheetData>
    <row r="1" spans="2:24" x14ac:dyDescent="0.25">
      <c r="B1" t="s">
        <v>254</v>
      </c>
    </row>
    <row r="2" spans="2:24" ht="45" x14ac:dyDescent="0.25">
      <c r="B2" s="2" t="s">
        <v>0</v>
      </c>
      <c r="C2" s="3" t="s">
        <v>1</v>
      </c>
      <c r="D2" s="2" t="s">
        <v>2</v>
      </c>
      <c r="E2" s="2" t="s">
        <v>3</v>
      </c>
      <c r="F2" s="4" t="s">
        <v>4</v>
      </c>
      <c r="G2" s="5" t="s">
        <v>5</v>
      </c>
      <c r="H2" s="50" t="s">
        <v>215</v>
      </c>
      <c r="I2" s="50" t="s">
        <v>216</v>
      </c>
      <c r="J2" s="2" t="s">
        <v>217</v>
      </c>
      <c r="K2" s="4" t="s">
        <v>6</v>
      </c>
      <c r="L2" s="5" t="s">
        <v>7</v>
      </c>
    </row>
    <row r="4" spans="2:24" x14ac:dyDescent="0.25">
      <c r="B4" s="98" t="s">
        <v>113</v>
      </c>
      <c r="C4" s="98"/>
      <c r="D4" s="98"/>
      <c r="E4" s="9"/>
      <c r="F4" s="9"/>
      <c r="G4" s="9"/>
      <c r="H4" s="9"/>
      <c r="I4" s="9"/>
      <c r="J4" s="51"/>
      <c r="K4" s="9"/>
      <c r="L4" s="51"/>
      <c r="O4" t="s">
        <v>4</v>
      </c>
      <c r="P4" t="s">
        <v>5</v>
      </c>
      <c r="Q4" t="s">
        <v>7</v>
      </c>
      <c r="R4" t="s">
        <v>218</v>
      </c>
      <c r="S4" t="s">
        <v>219</v>
      </c>
    </row>
    <row r="5" spans="2:24" ht="98.25" customHeight="1" x14ac:dyDescent="0.25">
      <c r="B5" s="11" t="s">
        <v>24</v>
      </c>
      <c r="C5" s="11" t="s">
        <v>25</v>
      </c>
      <c r="D5" s="15" t="s">
        <v>125</v>
      </c>
      <c r="E5" s="16">
        <v>1</v>
      </c>
      <c r="F5" s="16">
        <f t="shared" ref="F5:F10" si="0">K5-G5</f>
        <v>6161.8067226890762</v>
      </c>
      <c r="G5" s="16">
        <f t="shared" ref="G5:G10" si="1">P5</f>
        <v>355</v>
      </c>
      <c r="H5" s="53">
        <f t="shared" ref="H5:H19" si="2">(F5+G5)*0.06</f>
        <v>391.00840336134456</v>
      </c>
      <c r="I5" s="53">
        <f t="shared" ref="I5:I19" si="3">(G5+F5)*0.13</f>
        <v>847.18487394957992</v>
      </c>
      <c r="J5" s="16">
        <f t="shared" ref="J5:J19" si="4">(F5+G5+H5+I5)*E5</f>
        <v>7755.0000000000009</v>
      </c>
      <c r="K5" s="53">
        <f t="shared" ref="K5:K19" si="5">Q5/1.19</f>
        <v>6516.8067226890762</v>
      </c>
      <c r="L5" s="53">
        <f t="shared" ref="L5:L19" si="6">K5*E5</f>
        <v>6516.8067226890762</v>
      </c>
      <c r="O5" s="54">
        <v>7400</v>
      </c>
      <c r="P5" s="54">
        <v>355</v>
      </c>
      <c r="Q5" s="54">
        <f t="shared" ref="Q5:Q15" si="7">(O5+P5)</f>
        <v>7755</v>
      </c>
      <c r="R5">
        <f t="shared" ref="R5:R19" si="8">O5*E5</f>
        <v>7400</v>
      </c>
      <c r="S5">
        <f t="shared" ref="S5:S19" si="9">P5*E5</f>
        <v>355</v>
      </c>
      <c r="X5" s="15"/>
    </row>
    <row r="6" spans="2:24" ht="81.75" customHeight="1" x14ac:dyDescent="0.25">
      <c r="B6" s="11" t="s">
        <v>27</v>
      </c>
      <c r="C6" s="11" t="s">
        <v>25</v>
      </c>
      <c r="D6" s="15" t="s">
        <v>28</v>
      </c>
      <c r="E6" s="16">
        <v>1</v>
      </c>
      <c r="F6" s="16">
        <f t="shared" si="0"/>
        <v>677.73109243697479</v>
      </c>
      <c r="G6" s="16">
        <f t="shared" si="1"/>
        <v>150</v>
      </c>
      <c r="H6" s="53">
        <f t="shared" si="2"/>
        <v>49.663865546218489</v>
      </c>
      <c r="I6" s="53">
        <f t="shared" si="3"/>
        <v>107.60504201680672</v>
      </c>
      <c r="J6" s="16">
        <f t="shared" si="4"/>
        <v>985</v>
      </c>
      <c r="K6" s="53">
        <f t="shared" si="5"/>
        <v>827.73109243697479</v>
      </c>
      <c r="L6" s="53">
        <f t="shared" si="6"/>
        <v>827.73109243697479</v>
      </c>
      <c r="O6" s="54">
        <v>835</v>
      </c>
      <c r="P6" s="54">
        <v>150</v>
      </c>
      <c r="Q6" s="54">
        <f t="shared" si="7"/>
        <v>985</v>
      </c>
      <c r="R6">
        <f t="shared" si="8"/>
        <v>835</v>
      </c>
      <c r="S6">
        <f t="shared" si="9"/>
        <v>150</v>
      </c>
    </row>
    <row r="7" spans="2:24" ht="61.5" customHeight="1" x14ac:dyDescent="0.25">
      <c r="B7" s="11" t="s">
        <v>29</v>
      </c>
      <c r="C7" s="11" t="s">
        <v>25</v>
      </c>
      <c r="D7" s="17" t="s">
        <v>255</v>
      </c>
      <c r="E7" s="16">
        <v>0</v>
      </c>
      <c r="F7" s="16">
        <f t="shared" si="0"/>
        <v>330.96638655462186</v>
      </c>
      <c r="G7" s="16">
        <f t="shared" si="1"/>
        <v>85</v>
      </c>
      <c r="H7" s="53">
        <f t="shared" si="2"/>
        <v>24.957983193277311</v>
      </c>
      <c r="I7" s="53">
        <f t="shared" si="3"/>
        <v>54.075630252100844</v>
      </c>
      <c r="J7" s="16">
        <f t="shared" si="4"/>
        <v>0</v>
      </c>
      <c r="K7" s="53">
        <f t="shared" si="5"/>
        <v>415.96638655462186</v>
      </c>
      <c r="L7" s="53">
        <f t="shared" si="6"/>
        <v>0</v>
      </c>
      <c r="O7" s="54">
        <v>410</v>
      </c>
      <c r="P7" s="54">
        <v>85</v>
      </c>
      <c r="Q7" s="54">
        <f t="shared" si="7"/>
        <v>495</v>
      </c>
      <c r="R7">
        <f t="shared" si="8"/>
        <v>0</v>
      </c>
      <c r="S7">
        <f t="shared" si="9"/>
        <v>0</v>
      </c>
    </row>
    <row r="8" spans="2:24" ht="123.75" customHeight="1" x14ac:dyDescent="0.25">
      <c r="B8" s="11" t="s">
        <v>31</v>
      </c>
      <c r="C8" s="11" t="s">
        <v>25</v>
      </c>
      <c r="D8" s="15" t="s">
        <v>38</v>
      </c>
      <c r="E8" s="16">
        <v>1</v>
      </c>
      <c r="F8" s="16">
        <f t="shared" si="0"/>
        <v>314.70588235294122</v>
      </c>
      <c r="G8" s="16">
        <f t="shared" si="1"/>
        <v>1450</v>
      </c>
      <c r="H8" s="53">
        <f t="shared" si="2"/>
        <v>105.88235294117646</v>
      </c>
      <c r="I8" s="53">
        <f t="shared" si="3"/>
        <v>229.41176470588238</v>
      </c>
      <c r="J8" s="16">
        <f t="shared" si="4"/>
        <v>2100</v>
      </c>
      <c r="K8" s="53">
        <f t="shared" si="5"/>
        <v>1764.7058823529412</v>
      </c>
      <c r="L8" s="53">
        <f t="shared" si="6"/>
        <v>1764.7058823529412</v>
      </c>
      <c r="O8" s="54">
        <v>650</v>
      </c>
      <c r="P8" s="54">
        <v>1450</v>
      </c>
      <c r="Q8" s="54">
        <f t="shared" si="7"/>
        <v>2100</v>
      </c>
      <c r="R8">
        <f t="shared" si="8"/>
        <v>650</v>
      </c>
      <c r="S8">
        <f t="shared" si="9"/>
        <v>1450</v>
      </c>
    </row>
    <row r="9" spans="2:24" ht="124.5" customHeight="1" x14ac:dyDescent="0.25">
      <c r="B9" s="11" t="s">
        <v>33</v>
      </c>
      <c r="C9" s="11" t="s">
        <v>25</v>
      </c>
      <c r="D9" s="15" t="s">
        <v>40</v>
      </c>
      <c r="E9" s="16">
        <v>1</v>
      </c>
      <c r="F9" s="16">
        <f t="shared" si="0"/>
        <v>714.28571428571433</v>
      </c>
      <c r="G9" s="16">
        <f t="shared" si="1"/>
        <v>0</v>
      </c>
      <c r="H9" s="53">
        <f t="shared" si="2"/>
        <v>42.857142857142861</v>
      </c>
      <c r="I9" s="53">
        <f t="shared" si="3"/>
        <v>92.857142857142861</v>
      </c>
      <c r="J9" s="16">
        <f t="shared" si="4"/>
        <v>850.00000000000011</v>
      </c>
      <c r="K9" s="53">
        <f t="shared" si="5"/>
        <v>714.28571428571433</v>
      </c>
      <c r="L9" s="53">
        <f t="shared" si="6"/>
        <v>714.28571428571433</v>
      </c>
      <c r="O9" s="54">
        <v>850</v>
      </c>
      <c r="P9" s="54">
        <v>0</v>
      </c>
      <c r="Q9" s="54">
        <f t="shared" si="7"/>
        <v>850</v>
      </c>
      <c r="R9">
        <f t="shared" si="8"/>
        <v>850</v>
      </c>
      <c r="S9">
        <f t="shared" si="9"/>
        <v>0</v>
      </c>
    </row>
    <row r="10" spans="2:24" ht="45" x14ac:dyDescent="0.25">
      <c r="B10" s="11" t="s">
        <v>35</v>
      </c>
      <c r="C10" s="11" t="s">
        <v>25</v>
      </c>
      <c r="D10" s="15" t="s">
        <v>42</v>
      </c>
      <c r="E10" s="42">
        <v>1</v>
      </c>
      <c r="F10" s="16">
        <f t="shared" si="0"/>
        <v>1584.7058823529412</v>
      </c>
      <c r="G10" s="16">
        <f t="shared" si="1"/>
        <v>180</v>
      </c>
      <c r="H10" s="53">
        <f t="shared" si="2"/>
        <v>105.88235294117646</v>
      </c>
      <c r="I10" s="53">
        <f t="shared" si="3"/>
        <v>229.41176470588238</v>
      </c>
      <c r="J10" s="16">
        <f t="shared" si="4"/>
        <v>2100</v>
      </c>
      <c r="K10" s="53">
        <f t="shared" si="5"/>
        <v>1764.7058823529412</v>
      </c>
      <c r="L10" s="53">
        <f t="shared" si="6"/>
        <v>1764.7058823529412</v>
      </c>
      <c r="O10" s="54">
        <v>1920</v>
      </c>
      <c r="P10" s="54">
        <v>180</v>
      </c>
      <c r="Q10" s="54">
        <f t="shared" si="7"/>
        <v>2100</v>
      </c>
      <c r="R10">
        <f t="shared" si="8"/>
        <v>1920</v>
      </c>
      <c r="S10">
        <f t="shared" si="9"/>
        <v>180</v>
      </c>
    </row>
    <row r="11" spans="2:24" ht="63" customHeight="1" x14ac:dyDescent="0.25">
      <c r="B11" s="11" t="s">
        <v>37</v>
      </c>
      <c r="C11" s="11" t="s">
        <v>25</v>
      </c>
      <c r="D11" s="15" t="s">
        <v>44</v>
      </c>
      <c r="E11" s="16">
        <v>1</v>
      </c>
      <c r="F11" s="16">
        <f>O11</f>
        <v>0</v>
      </c>
      <c r="G11" s="16">
        <f>K11</f>
        <v>210.0840336134454</v>
      </c>
      <c r="H11" s="53">
        <f t="shared" si="2"/>
        <v>12.605042016806724</v>
      </c>
      <c r="I11" s="53">
        <f t="shared" si="3"/>
        <v>27.310924369747902</v>
      </c>
      <c r="J11" s="16">
        <f t="shared" si="4"/>
        <v>250.00000000000003</v>
      </c>
      <c r="K11" s="53">
        <f t="shared" si="5"/>
        <v>210.0840336134454</v>
      </c>
      <c r="L11" s="53">
        <f t="shared" si="6"/>
        <v>210.0840336134454</v>
      </c>
      <c r="O11" s="54">
        <v>0</v>
      </c>
      <c r="P11" s="54">
        <v>250</v>
      </c>
      <c r="Q11" s="54">
        <f t="shared" si="7"/>
        <v>250</v>
      </c>
      <c r="R11">
        <f t="shared" si="8"/>
        <v>0</v>
      </c>
      <c r="S11">
        <f t="shared" si="9"/>
        <v>250</v>
      </c>
    </row>
    <row r="12" spans="2:24" ht="112.5" customHeight="1" x14ac:dyDescent="0.25">
      <c r="B12" s="11" t="s">
        <v>39</v>
      </c>
      <c r="C12" s="11" t="s">
        <v>25</v>
      </c>
      <c r="D12" s="15" t="s">
        <v>46</v>
      </c>
      <c r="E12" s="16">
        <v>1</v>
      </c>
      <c r="F12" s="16">
        <f>K12-G12</f>
        <v>375.0840336134454</v>
      </c>
      <c r="G12" s="16">
        <f>P12</f>
        <v>35</v>
      </c>
      <c r="H12" s="53">
        <f t="shared" si="2"/>
        <v>24.605042016806724</v>
      </c>
      <c r="I12" s="53">
        <f t="shared" si="3"/>
        <v>53.310924369747902</v>
      </c>
      <c r="J12" s="16">
        <f t="shared" si="4"/>
        <v>488.00000000000006</v>
      </c>
      <c r="K12" s="53">
        <f t="shared" si="5"/>
        <v>410.0840336134454</v>
      </c>
      <c r="L12" s="53">
        <f t="shared" si="6"/>
        <v>410.0840336134454</v>
      </c>
      <c r="O12" s="54">
        <v>453</v>
      </c>
      <c r="P12" s="54">
        <v>35</v>
      </c>
      <c r="Q12" s="54">
        <f t="shared" si="7"/>
        <v>488</v>
      </c>
      <c r="R12">
        <f t="shared" si="8"/>
        <v>453</v>
      </c>
      <c r="S12">
        <f t="shared" si="9"/>
        <v>35</v>
      </c>
    </row>
    <row r="13" spans="2:24" ht="69.75" customHeight="1" x14ac:dyDescent="0.25">
      <c r="B13" s="11" t="s">
        <v>41</v>
      </c>
      <c r="C13" s="11" t="s">
        <v>25</v>
      </c>
      <c r="D13" s="15" t="s">
        <v>48</v>
      </c>
      <c r="E13" s="16">
        <v>1</v>
      </c>
      <c r="F13" s="16">
        <f>K13-G13</f>
        <v>181.60504201680672</v>
      </c>
      <c r="G13" s="16">
        <f>P13</f>
        <v>6</v>
      </c>
      <c r="H13" s="53">
        <f t="shared" si="2"/>
        <v>11.256302521008402</v>
      </c>
      <c r="I13" s="53">
        <f t="shared" si="3"/>
        <v>24.388655462184875</v>
      </c>
      <c r="J13" s="16">
        <f t="shared" si="4"/>
        <v>223.25</v>
      </c>
      <c r="K13" s="53">
        <f t="shared" si="5"/>
        <v>187.60504201680672</v>
      </c>
      <c r="L13" s="53">
        <f t="shared" si="6"/>
        <v>187.60504201680672</v>
      </c>
      <c r="O13" s="54">
        <v>217.25</v>
      </c>
      <c r="P13" s="54">
        <v>6</v>
      </c>
      <c r="Q13" s="54">
        <f t="shared" si="7"/>
        <v>223.25</v>
      </c>
      <c r="R13">
        <f t="shared" si="8"/>
        <v>217.25</v>
      </c>
      <c r="S13">
        <f t="shared" si="9"/>
        <v>6</v>
      </c>
    </row>
    <row r="14" spans="2:24" ht="98.25" customHeight="1" x14ac:dyDescent="0.25">
      <c r="B14" s="11" t="s">
        <v>43</v>
      </c>
      <c r="C14" s="11" t="s">
        <v>25</v>
      </c>
      <c r="D14" s="15" t="s">
        <v>50</v>
      </c>
      <c r="E14" s="16">
        <v>1</v>
      </c>
      <c r="F14" s="16">
        <f>O14</f>
        <v>0</v>
      </c>
      <c r="G14" s="16">
        <f>K14</f>
        <v>1092.4369747899161</v>
      </c>
      <c r="H14" s="53">
        <f t="shared" si="2"/>
        <v>65.546218487394967</v>
      </c>
      <c r="I14" s="53">
        <f t="shared" si="3"/>
        <v>142.0168067226891</v>
      </c>
      <c r="J14" s="16">
        <f t="shared" si="4"/>
        <v>1300.0000000000002</v>
      </c>
      <c r="K14" s="53">
        <f t="shared" si="5"/>
        <v>1092.4369747899161</v>
      </c>
      <c r="L14" s="53">
        <f t="shared" si="6"/>
        <v>1092.4369747899161</v>
      </c>
      <c r="O14" s="54">
        <v>0</v>
      </c>
      <c r="P14" s="54">
        <v>1300</v>
      </c>
      <c r="Q14" s="54">
        <f t="shared" si="7"/>
        <v>1300</v>
      </c>
      <c r="R14">
        <f t="shared" si="8"/>
        <v>0</v>
      </c>
      <c r="S14">
        <f t="shared" si="9"/>
        <v>1300</v>
      </c>
    </row>
    <row r="15" spans="2:24" ht="57.75" customHeight="1" x14ac:dyDescent="0.25">
      <c r="B15" s="11" t="s">
        <v>45</v>
      </c>
      <c r="C15" s="11" t="s">
        <v>25</v>
      </c>
      <c r="D15" s="15" t="s">
        <v>52</v>
      </c>
      <c r="E15" s="16">
        <v>0</v>
      </c>
      <c r="F15" s="16">
        <f>O15</f>
        <v>0</v>
      </c>
      <c r="G15" s="16">
        <f>K15</f>
        <v>1008.4033613445379</v>
      </c>
      <c r="H15" s="53">
        <f t="shared" si="2"/>
        <v>60.504201680672267</v>
      </c>
      <c r="I15" s="53">
        <f t="shared" si="3"/>
        <v>131.09243697478993</v>
      </c>
      <c r="J15" s="16">
        <f t="shared" si="4"/>
        <v>0</v>
      </c>
      <c r="K15" s="53">
        <f t="shared" si="5"/>
        <v>1008.4033613445379</v>
      </c>
      <c r="L15" s="53">
        <f t="shared" si="6"/>
        <v>0</v>
      </c>
      <c r="O15" s="54">
        <v>0</v>
      </c>
      <c r="P15" s="54">
        <v>1200</v>
      </c>
      <c r="Q15">
        <f t="shared" si="7"/>
        <v>1200</v>
      </c>
      <c r="R15">
        <f t="shared" si="8"/>
        <v>0</v>
      </c>
      <c r="S15">
        <f t="shared" si="9"/>
        <v>0</v>
      </c>
    </row>
    <row r="16" spans="2:24" ht="48" customHeight="1" x14ac:dyDescent="0.25">
      <c r="B16" s="11" t="s">
        <v>47</v>
      </c>
      <c r="C16" s="11" t="s">
        <v>25</v>
      </c>
      <c r="D16" s="15" t="s">
        <v>56</v>
      </c>
      <c r="E16" s="16">
        <v>1</v>
      </c>
      <c r="F16" s="16">
        <f>K16-G16</f>
        <v>128.8655462184874</v>
      </c>
      <c r="G16" s="16">
        <f>P16</f>
        <v>35</v>
      </c>
      <c r="H16" s="53">
        <f t="shared" si="2"/>
        <v>9.8319327731092425</v>
      </c>
      <c r="I16" s="53">
        <f t="shared" si="3"/>
        <v>21.302521008403364</v>
      </c>
      <c r="J16" s="16">
        <f t="shared" si="4"/>
        <v>195</v>
      </c>
      <c r="K16" s="53">
        <f t="shared" si="5"/>
        <v>163.8655462184874</v>
      </c>
      <c r="L16" s="53">
        <f t="shared" si="6"/>
        <v>163.8655462184874</v>
      </c>
      <c r="O16" s="54">
        <v>160</v>
      </c>
      <c r="P16" s="54">
        <v>35</v>
      </c>
      <c r="Q16" s="54">
        <f>O16+P16</f>
        <v>195</v>
      </c>
      <c r="R16">
        <f t="shared" si="8"/>
        <v>160</v>
      </c>
      <c r="S16">
        <f t="shared" si="9"/>
        <v>35</v>
      </c>
    </row>
    <row r="17" spans="2:20" ht="67.5" customHeight="1" x14ac:dyDescent="0.25">
      <c r="B17" s="11" t="s">
        <v>49</v>
      </c>
      <c r="C17" s="11" t="s">
        <v>25</v>
      </c>
      <c r="D17" s="15" t="s">
        <v>58</v>
      </c>
      <c r="E17" s="16">
        <v>1</v>
      </c>
      <c r="F17" s="16">
        <f>K17-G17</f>
        <v>119.32773109243698</v>
      </c>
      <c r="G17" s="16">
        <f>P17</f>
        <v>200</v>
      </c>
      <c r="H17" s="53">
        <f t="shared" si="2"/>
        <v>19.159663865546218</v>
      </c>
      <c r="I17" s="53">
        <f t="shared" si="3"/>
        <v>41.512605042016808</v>
      </c>
      <c r="J17" s="16">
        <f t="shared" si="4"/>
        <v>380</v>
      </c>
      <c r="K17" s="53">
        <f t="shared" si="5"/>
        <v>319.32773109243698</v>
      </c>
      <c r="L17" s="53">
        <f t="shared" si="6"/>
        <v>319.32773109243698</v>
      </c>
      <c r="O17" s="54">
        <v>180</v>
      </c>
      <c r="P17" s="54">
        <v>200</v>
      </c>
      <c r="Q17" s="54">
        <f>O17+P17</f>
        <v>380</v>
      </c>
      <c r="R17">
        <f t="shared" si="8"/>
        <v>180</v>
      </c>
      <c r="S17">
        <f t="shared" si="9"/>
        <v>200</v>
      </c>
    </row>
    <row r="18" spans="2:20" ht="89.25" customHeight="1" x14ac:dyDescent="0.25">
      <c r="B18" s="11" t="s">
        <v>51</v>
      </c>
      <c r="C18" s="11" t="s">
        <v>25</v>
      </c>
      <c r="D18" s="15" t="s">
        <v>142</v>
      </c>
      <c r="E18" s="16">
        <v>0</v>
      </c>
      <c r="F18" s="16">
        <f>K18-G18</f>
        <v>179.66386554621852</v>
      </c>
      <c r="G18" s="16">
        <f>P18</f>
        <v>180</v>
      </c>
      <c r="H18" s="53">
        <f t="shared" si="2"/>
        <v>21.579831932773111</v>
      </c>
      <c r="I18" s="53">
        <f t="shared" si="3"/>
        <v>46.756302521008408</v>
      </c>
      <c r="J18" s="16">
        <f t="shared" si="4"/>
        <v>0</v>
      </c>
      <c r="K18" s="53">
        <f t="shared" si="5"/>
        <v>359.66386554621852</v>
      </c>
      <c r="L18" s="53">
        <f t="shared" si="6"/>
        <v>0</v>
      </c>
      <c r="O18" s="54">
        <v>248</v>
      </c>
      <c r="P18" s="54">
        <v>180</v>
      </c>
      <c r="Q18" s="54">
        <f>O18+P18</f>
        <v>428</v>
      </c>
      <c r="R18">
        <f t="shared" si="8"/>
        <v>0</v>
      </c>
      <c r="S18">
        <f t="shared" si="9"/>
        <v>0</v>
      </c>
    </row>
    <row r="19" spans="2:20" ht="33" customHeight="1" x14ac:dyDescent="0.25">
      <c r="B19" s="11" t="s">
        <v>53</v>
      </c>
      <c r="C19" s="11" t="s">
        <v>25</v>
      </c>
      <c r="D19" s="15" t="s">
        <v>144</v>
      </c>
      <c r="E19" s="16">
        <v>1</v>
      </c>
      <c r="F19" s="16">
        <f>K19-G19</f>
        <v>198.31932773109244</v>
      </c>
      <c r="G19" s="16">
        <f>P19</f>
        <v>0</v>
      </c>
      <c r="H19" s="53">
        <f t="shared" si="2"/>
        <v>11.899159663865547</v>
      </c>
      <c r="I19" s="53">
        <f t="shared" si="3"/>
        <v>25.781512605042018</v>
      </c>
      <c r="J19" s="16">
        <f t="shared" si="4"/>
        <v>236.00000000000003</v>
      </c>
      <c r="K19" s="53">
        <f t="shared" si="5"/>
        <v>198.31932773109244</v>
      </c>
      <c r="L19" s="53">
        <f t="shared" si="6"/>
        <v>198.31932773109244</v>
      </c>
      <c r="O19" s="54">
        <v>236</v>
      </c>
      <c r="P19" s="54">
        <v>0</v>
      </c>
      <c r="Q19" s="54">
        <f>O19+P19</f>
        <v>236</v>
      </c>
      <c r="R19">
        <f t="shared" si="8"/>
        <v>236</v>
      </c>
      <c r="S19">
        <f t="shared" si="9"/>
        <v>0</v>
      </c>
    </row>
    <row r="20" spans="2:20" x14ac:dyDescent="0.25">
      <c r="D20" s="55"/>
      <c r="E20" s="1"/>
      <c r="F20" s="1"/>
      <c r="G20" s="1"/>
      <c r="H20" s="54"/>
      <c r="I20" s="54"/>
      <c r="J20" s="1"/>
      <c r="K20" s="54"/>
      <c r="O20" s="54"/>
      <c r="P20" s="54"/>
      <c r="Q20" s="54"/>
    </row>
    <row r="21" spans="2:20" x14ac:dyDescent="0.25">
      <c r="E21" s="1"/>
      <c r="F21" s="1"/>
      <c r="G21" s="1"/>
      <c r="H21" s="54"/>
      <c r="I21" s="54"/>
      <c r="J21" s="1">
        <f>SUM(J5:J19)</f>
        <v>16862.25</v>
      </c>
      <c r="K21" s="1">
        <f>SUM(K5:K19)</f>
        <v>15953.991596638656</v>
      </c>
      <c r="L21" s="1">
        <f>SUM(L5:L19)</f>
        <v>14169.957983193279</v>
      </c>
      <c r="R21" s="1">
        <f>SUM(R5:R19)</f>
        <v>12901.25</v>
      </c>
      <c r="S21" s="1">
        <f>SUM(S5:S19)</f>
        <v>3961</v>
      </c>
      <c r="T21" s="1">
        <f>R21+S21</f>
        <v>16862.25</v>
      </c>
    </row>
    <row r="22" spans="2:20" x14ac:dyDescent="0.25">
      <c r="E22" s="1"/>
      <c r="F22" s="1"/>
      <c r="G22" s="1"/>
    </row>
    <row r="23" spans="2:20" x14ac:dyDescent="0.25">
      <c r="B23" s="21" t="s">
        <v>69</v>
      </c>
      <c r="C23" s="9"/>
      <c r="D23" s="9"/>
      <c r="E23" s="9"/>
      <c r="F23" s="9"/>
      <c r="G23" s="9"/>
      <c r="H23" s="9"/>
      <c r="I23" s="9"/>
      <c r="J23" s="9"/>
      <c r="K23" s="9"/>
      <c r="L23" s="51"/>
    </row>
    <row r="24" spans="2:20" ht="112.5" customHeight="1" x14ac:dyDescent="0.25">
      <c r="B24" s="11" t="s">
        <v>70</v>
      </c>
      <c r="C24" s="11" t="s">
        <v>25</v>
      </c>
      <c r="D24" s="15" t="s">
        <v>256</v>
      </c>
      <c r="E24" s="16">
        <v>1</v>
      </c>
      <c r="F24" s="13">
        <f>O24</f>
        <v>0</v>
      </c>
      <c r="G24" s="13">
        <f>K24</f>
        <v>197.47899159663865</v>
      </c>
      <c r="H24" s="53">
        <f t="shared" ref="H24:H40" si="10">(F24+G24)*0.06</f>
        <v>11.848739495798318</v>
      </c>
      <c r="I24" s="53">
        <f t="shared" ref="I24:I40" si="11">(G24+F24)*0.13</f>
        <v>25.672268907563026</v>
      </c>
      <c r="J24" s="13">
        <f t="shared" ref="J24:J40" si="12">(F24+G24+H24+I24)*E24</f>
        <v>235</v>
      </c>
      <c r="K24" s="53">
        <f t="shared" ref="K24:K40" si="13">Q24/1.19</f>
        <v>197.47899159663865</v>
      </c>
      <c r="L24" s="53">
        <f t="shared" ref="L24:L40" si="14">K24*E24</f>
        <v>197.47899159663865</v>
      </c>
      <c r="O24" s="54">
        <v>0</v>
      </c>
      <c r="P24" s="54">
        <v>235</v>
      </c>
      <c r="Q24" s="54">
        <f t="shared" ref="Q24:Q40" si="15">O24+P24</f>
        <v>235</v>
      </c>
      <c r="R24">
        <f t="shared" ref="R24:R40" si="16">O24*E24</f>
        <v>0</v>
      </c>
      <c r="S24">
        <f t="shared" ref="S24:S40" si="17">P24*E24</f>
        <v>235</v>
      </c>
    </row>
    <row r="25" spans="2:20" ht="95.25" customHeight="1" x14ac:dyDescent="0.25">
      <c r="B25" s="11" t="s">
        <v>72</v>
      </c>
      <c r="C25" s="11" t="s">
        <v>25</v>
      </c>
      <c r="D25" s="15" t="s">
        <v>257</v>
      </c>
      <c r="E25" s="16">
        <v>0</v>
      </c>
      <c r="F25" s="16">
        <f>O25</f>
        <v>0</v>
      </c>
      <c r="G25" s="16">
        <f>K25</f>
        <v>235.29411764705884</v>
      </c>
      <c r="H25" s="53">
        <f t="shared" si="10"/>
        <v>14.117647058823531</v>
      </c>
      <c r="I25" s="53">
        <f t="shared" si="11"/>
        <v>30.588235294117649</v>
      </c>
      <c r="J25" s="16">
        <f t="shared" si="12"/>
        <v>0</v>
      </c>
      <c r="K25" s="53">
        <f t="shared" si="13"/>
        <v>235.29411764705884</v>
      </c>
      <c r="L25" s="53">
        <f t="shared" si="14"/>
        <v>0</v>
      </c>
      <c r="O25" s="54">
        <v>0</v>
      </c>
      <c r="P25" s="54">
        <v>280</v>
      </c>
      <c r="Q25" s="54">
        <f t="shared" si="15"/>
        <v>280</v>
      </c>
      <c r="R25">
        <f t="shared" si="16"/>
        <v>0</v>
      </c>
      <c r="S25">
        <f t="shared" si="17"/>
        <v>0</v>
      </c>
    </row>
    <row r="26" spans="2:20" ht="115.5" customHeight="1" x14ac:dyDescent="0.25">
      <c r="B26" s="11" t="s">
        <v>74</v>
      </c>
      <c r="C26" s="11" t="s">
        <v>25</v>
      </c>
      <c r="D26" s="15" t="s">
        <v>77</v>
      </c>
      <c r="E26" s="16">
        <v>1</v>
      </c>
      <c r="F26" s="16">
        <f>O26</f>
        <v>0</v>
      </c>
      <c r="G26" s="16">
        <f>K26</f>
        <v>126.05042016806723</v>
      </c>
      <c r="H26" s="53">
        <f t="shared" si="10"/>
        <v>7.5630252100840334</v>
      </c>
      <c r="I26" s="53">
        <f t="shared" si="11"/>
        <v>16.386554621848742</v>
      </c>
      <c r="J26" s="16">
        <f t="shared" si="12"/>
        <v>150</v>
      </c>
      <c r="K26" s="53">
        <f t="shared" si="13"/>
        <v>126.05042016806723</v>
      </c>
      <c r="L26" s="53">
        <f t="shared" si="14"/>
        <v>126.05042016806723</v>
      </c>
      <c r="O26" s="54">
        <v>0</v>
      </c>
      <c r="P26" s="54">
        <v>150</v>
      </c>
      <c r="Q26" s="54">
        <f t="shared" si="15"/>
        <v>150</v>
      </c>
      <c r="R26">
        <f t="shared" si="16"/>
        <v>0</v>
      </c>
      <c r="S26">
        <f t="shared" si="17"/>
        <v>150</v>
      </c>
    </row>
    <row r="27" spans="2:20" ht="30" x14ac:dyDescent="0.25">
      <c r="B27" s="11" t="s">
        <v>76</v>
      </c>
      <c r="C27" s="11" t="s">
        <v>25</v>
      </c>
      <c r="D27" s="15" t="s">
        <v>151</v>
      </c>
      <c r="E27" s="16">
        <v>1</v>
      </c>
      <c r="F27" s="16">
        <f>K27-G27</f>
        <v>75.630252100840337</v>
      </c>
      <c r="G27" s="16">
        <f>P27</f>
        <v>0</v>
      </c>
      <c r="H27" s="53">
        <f t="shared" si="10"/>
        <v>4.53781512605042</v>
      </c>
      <c r="I27" s="53">
        <f t="shared" si="11"/>
        <v>9.8319327731092443</v>
      </c>
      <c r="J27" s="16">
        <f t="shared" si="12"/>
        <v>90</v>
      </c>
      <c r="K27" s="53">
        <f t="shared" si="13"/>
        <v>75.630252100840337</v>
      </c>
      <c r="L27" s="53">
        <f t="shared" si="14"/>
        <v>75.630252100840337</v>
      </c>
      <c r="O27" s="54">
        <v>90</v>
      </c>
      <c r="P27" s="54">
        <v>0</v>
      </c>
      <c r="Q27" s="54">
        <f t="shared" si="15"/>
        <v>90</v>
      </c>
      <c r="R27">
        <f t="shared" si="16"/>
        <v>90</v>
      </c>
      <c r="S27">
        <f t="shared" si="17"/>
        <v>0</v>
      </c>
    </row>
    <row r="28" spans="2:20" ht="30" x14ac:dyDescent="0.25">
      <c r="B28" s="11" t="s">
        <v>78</v>
      </c>
      <c r="C28" s="11"/>
      <c r="D28" s="15" t="s">
        <v>153</v>
      </c>
      <c r="E28" s="16">
        <v>1</v>
      </c>
      <c r="F28" s="16">
        <f>K28-G28</f>
        <v>100.84033613445379</v>
      </c>
      <c r="G28" s="16">
        <f>P28</f>
        <v>0</v>
      </c>
      <c r="H28" s="53">
        <f t="shared" si="10"/>
        <v>6.0504201680672276</v>
      </c>
      <c r="I28" s="53">
        <f t="shared" si="11"/>
        <v>13.109243697478993</v>
      </c>
      <c r="J28" s="16">
        <f t="shared" si="12"/>
        <v>120.00000000000001</v>
      </c>
      <c r="K28" s="53">
        <f t="shared" si="13"/>
        <v>100.84033613445379</v>
      </c>
      <c r="L28" s="53">
        <f t="shared" si="14"/>
        <v>100.84033613445379</v>
      </c>
      <c r="O28" s="54">
        <v>120</v>
      </c>
      <c r="P28" s="54">
        <v>0</v>
      </c>
      <c r="Q28" s="54">
        <f t="shared" si="15"/>
        <v>120</v>
      </c>
      <c r="R28">
        <f t="shared" si="16"/>
        <v>120</v>
      </c>
      <c r="S28">
        <f t="shared" si="17"/>
        <v>0</v>
      </c>
    </row>
    <row r="29" spans="2:20" ht="105" customHeight="1" x14ac:dyDescent="0.25">
      <c r="B29" s="11" t="s">
        <v>80</v>
      </c>
      <c r="C29" s="11" t="s">
        <v>25</v>
      </c>
      <c r="D29" s="15" t="s">
        <v>83</v>
      </c>
      <c r="E29" s="16">
        <v>0</v>
      </c>
      <c r="F29" s="16">
        <f>O29</f>
        <v>0</v>
      </c>
      <c r="G29" s="16">
        <f>K29</f>
        <v>92.436974789915965</v>
      </c>
      <c r="H29" s="53">
        <f t="shared" si="10"/>
        <v>5.5462184873949578</v>
      </c>
      <c r="I29" s="53">
        <f t="shared" si="11"/>
        <v>12.016806722689076</v>
      </c>
      <c r="J29" s="16">
        <f t="shared" si="12"/>
        <v>0</v>
      </c>
      <c r="K29" s="53">
        <f t="shared" si="13"/>
        <v>92.436974789915965</v>
      </c>
      <c r="L29" s="53">
        <f t="shared" si="14"/>
        <v>0</v>
      </c>
      <c r="O29" s="54">
        <v>0</v>
      </c>
      <c r="P29" s="54">
        <v>110</v>
      </c>
      <c r="Q29" s="54">
        <f t="shared" si="15"/>
        <v>110</v>
      </c>
      <c r="R29">
        <f t="shared" si="16"/>
        <v>0</v>
      </c>
      <c r="S29">
        <f t="shared" si="17"/>
        <v>0</v>
      </c>
    </row>
    <row r="30" spans="2:20" ht="30" x14ac:dyDescent="0.25">
      <c r="B30" s="11" t="s">
        <v>82</v>
      </c>
      <c r="C30" s="11" t="s">
        <v>25</v>
      </c>
      <c r="D30" s="15" t="s">
        <v>85</v>
      </c>
      <c r="E30" s="16">
        <v>0</v>
      </c>
      <c r="F30" s="16">
        <f>K30-G30</f>
        <v>33.613445378151262</v>
      </c>
      <c r="G30" s="16">
        <f>P30</f>
        <v>0</v>
      </c>
      <c r="H30" s="53">
        <f t="shared" si="10"/>
        <v>2.0168067226890756</v>
      </c>
      <c r="I30" s="53">
        <f t="shared" si="11"/>
        <v>4.3697478991596643</v>
      </c>
      <c r="J30" s="16">
        <f t="shared" si="12"/>
        <v>0</v>
      </c>
      <c r="K30" s="53">
        <f t="shared" si="13"/>
        <v>33.613445378151262</v>
      </c>
      <c r="L30" s="53">
        <f t="shared" si="14"/>
        <v>0</v>
      </c>
      <c r="O30" s="54">
        <v>40</v>
      </c>
      <c r="P30" s="54">
        <v>0</v>
      </c>
      <c r="Q30" s="54">
        <f t="shared" si="15"/>
        <v>40</v>
      </c>
      <c r="R30">
        <f t="shared" si="16"/>
        <v>0</v>
      </c>
      <c r="S30">
        <f t="shared" si="17"/>
        <v>0</v>
      </c>
    </row>
    <row r="31" spans="2:20" ht="30" x14ac:dyDescent="0.25">
      <c r="B31" s="11" t="s">
        <v>84</v>
      </c>
      <c r="C31" s="11"/>
      <c r="D31" s="15" t="s">
        <v>87</v>
      </c>
      <c r="E31" s="16">
        <v>0</v>
      </c>
      <c r="F31" s="16">
        <f>K31-G31</f>
        <v>67.226890756302524</v>
      </c>
      <c r="G31" s="16">
        <f>P31</f>
        <v>0</v>
      </c>
      <c r="H31" s="53">
        <f t="shared" si="10"/>
        <v>4.0336134453781511</v>
      </c>
      <c r="I31" s="53">
        <f t="shared" si="11"/>
        <v>8.7394957983193287</v>
      </c>
      <c r="J31" s="16">
        <f t="shared" si="12"/>
        <v>0</v>
      </c>
      <c r="K31" s="53">
        <f t="shared" si="13"/>
        <v>67.226890756302524</v>
      </c>
      <c r="L31" s="53">
        <f t="shared" si="14"/>
        <v>0</v>
      </c>
      <c r="O31" s="54">
        <v>80</v>
      </c>
      <c r="P31" s="54">
        <v>0</v>
      </c>
      <c r="Q31" s="54">
        <f t="shared" si="15"/>
        <v>80</v>
      </c>
      <c r="R31">
        <f t="shared" si="16"/>
        <v>0</v>
      </c>
      <c r="S31">
        <f t="shared" si="17"/>
        <v>0</v>
      </c>
    </row>
    <row r="32" spans="2:20" ht="125.25" customHeight="1" x14ac:dyDescent="0.25">
      <c r="B32" s="11" t="s">
        <v>86</v>
      </c>
      <c r="C32" s="11" t="s">
        <v>25</v>
      </c>
      <c r="D32" s="15" t="s">
        <v>89</v>
      </c>
      <c r="E32" s="16">
        <v>0</v>
      </c>
      <c r="F32" s="16">
        <f>O32</f>
        <v>0</v>
      </c>
      <c r="G32" s="16">
        <f>K32</f>
        <v>168.0672268907563</v>
      </c>
      <c r="H32" s="53">
        <f t="shared" si="10"/>
        <v>10.084033613445378</v>
      </c>
      <c r="I32" s="53">
        <f t="shared" si="11"/>
        <v>21.84873949579832</v>
      </c>
      <c r="J32" s="16">
        <f t="shared" si="12"/>
        <v>0</v>
      </c>
      <c r="K32" s="53">
        <f t="shared" si="13"/>
        <v>168.0672268907563</v>
      </c>
      <c r="L32" s="53">
        <f t="shared" si="14"/>
        <v>0</v>
      </c>
      <c r="O32" s="54">
        <v>0</v>
      </c>
      <c r="P32" s="54">
        <v>200</v>
      </c>
      <c r="Q32" s="54">
        <f t="shared" si="15"/>
        <v>200</v>
      </c>
      <c r="R32">
        <f t="shared" si="16"/>
        <v>0</v>
      </c>
      <c r="S32">
        <f t="shared" si="17"/>
        <v>0</v>
      </c>
    </row>
    <row r="33" spans="2:20" ht="30" x14ac:dyDescent="0.25">
      <c r="B33" s="11" t="s">
        <v>88</v>
      </c>
      <c r="C33" s="11" t="s">
        <v>25</v>
      </c>
      <c r="D33" s="15" t="s">
        <v>91</v>
      </c>
      <c r="E33" s="16">
        <v>0</v>
      </c>
      <c r="F33" s="16">
        <f>K33-G33</f>
        <v>84.033613445378151</v>
      </c>
      <c r="G33" s="16">
        <f>P33</f>
        <v>0</v>
      </c>
      <c r="H33" s="53">
        <f t="shared" si="10"/>
        <v>5.0420168067226889</v>
      </c>
      <c r="I33" s="53">
        <f t="shared" si="11"/>
        <v>10.92436974789916</v>
      </c>
      <c r="J33" s="16">
        <f t="shared" si="12"/>
        <v>0</v>
      </c>
      <c r="K33" s="53">
        <f t="shared" si="13"/>
        <v>84.033613445378151</v>
      </c>
      <c r="L33" s="53">
        <f t="shared" si="14"/>
        <v>0</v>
      </c>
      <c r="O33" s="54">
        <v>100</v>
      </c>
      <c r="P33" s="54">
        <v>0</v>
      </c>
      <c r="Q33" s="54">
        <f t="shared" si="15"/>
        <v>100</v>
      </c>
      <c r="R33">
        <f t="shared" si="16"/>
        <v>0</v>
      </c>
      <c r="S33">
        <f t="shared" si="17"/>
        <v>0</v>
      </c>
    </row>
    <row r="34" spans="2:20" ht="30" x14ac:dyDescent="0.25">
      <c r="B34" s="11" t="s">
        <v>90</v>
      </c>
      <c r="C34" s="11"/>
      <c r="D34" s="15" t="s">
        <v>93</v>
      </c>
      <c r="E34" s="16">
        <v>0</v>
      </c>
      <c r="F34" s="16">
        <f>K34-G34</f>
        <v>126.05042016806723</v>
      </c>
      <c r="G34" s="16">
        <f>P34</f>
        <v>0</v>
      </c>
      <c r="H34" s="53">
        <f t="shared" si="10"/>
        <v>7.5630252100840334</v>
      </c>
      <c r="I34" s="53">
        <f t="shared" si="11"/>
        <v>16.386554621848742</v>
      </c>
      <c r="J34" s="16">
        <f t="shared" si="12"/>
        <v>0</v>
      </c>
      <c r="K34" s="53">
        <f t="shared" si="13"/>
        <v>126.05042016806723</v>
      </c>
      <c r="L34" s="53">
        <f t="shared" si="14"/>
        <v>0</v>
      </c>
      <c r="O34" s="54">
        <v>150</v>
      </c>
      <c r="P34" s="54">
        <v>0</v>
      </c>
      <c r="Q34" s="54">
        <f t="shared" si="15"/>
        <v>150</v>
      </c>
      <c r="R34">
        <f t="shared" si="16"/>
        <v>0</v>
      </c>
      <c r="S34">
        <f t="shared" si="17"/>
        <v>0</v>
      </c>
    </row>
    <row r="35" spans="2:20" ht="141.75" customHeight="1" x14ac:dyDescent="0.25">
      <c r="B35" s="11" t="s">
        <v>92</v>
      </c>
      <c r="C35" s="11" t="s">
        <v>60</v>
      </c>
      <c r="D35" s="15" t="s">
        <v>97</v>
      </c>
      <c r="E35" s="16">
        <v>15</v>
      </c>
      <c r="F35" s="16">
        <f>O35</f>
        <v>0</v>
      </c>
      <c r="G35" s="16">
        <f>K35</f>
        <v>42.016806722689076</v>
      </c>
      <c r="H35" s="53">
        <f t="shared" si="10"/>
        <v>2.5210084033613445</v>
      </c>
      <c r="I35" s="53">
        <f t="shared" si="11"/>
        <v>5.46218487394958</v>
      </c>
      <c r="J35" s="16">
        <f t="shared" si="12"/>
        <v>750</v>
      </c>
      <c r="K35" s="53">
        <f t="shared" si="13"/>
        <v>42.016806722689076</v>
      </c>
      <c r="L35" s="53">
        <f t="shared" si="14"/>
        <v>630.25210084033608</v>
      </c>
      <c r="O35" s="54">
        <v>0</v>
      </c>
      <c r="P35" s="54">
        <v>50</v>
      </c>
      <c r="Q35" s="54">
        <f t="shared" si="15"/>
        <v>50</v>
      </c>
      <c r="R35">
        <f t="shared" si="16"/>
        <v>0</v>
      </c>
      <c r="S35">
        <f t="shared" si="17"/>
        <v>750</v>
      </c>
    </row>
    <row r="36" spans="2:20" ht="45" x14ac:dyDescent="0.25">
      <c r="B36" s="11" t="s">
        <v>94</v>
      </c>
      <c r="C36" s="11" t="s">
        <v>25</v>
      </c>
      <c r="D36" s="15" t="s">
        <v>99</v>
      </c>
      <c r="E36" s="16">
        <v>1</v>
      </c>
      <c r="F36" s="16">
        <f>K36-G36</f>
        <v>21.428571428571431</v>
      </c>
      <c r="G36" s="16">
        <f>P36</f>
        <v>50</v>
      </c>
      <c r="H36" s="53">
        <f t="shared" si="10"/>
        <v>4.2857142857142856</v>
      </c>
      <c r="I36" s="53">
        <f t="shared" si="11"/>
        <v>9.2857142857142865</v>
      </c>
      <c r="J36" s="16">
        <f t="shared" si="12"/>
        <v>85.000000000000014</v>
      </c>
      <c r="K36" s="53">
        <f t="shared" si="13"/>
        <v>71.428571428571431</v>
      </c>
      <c r="L36" s="53">
        <f t="shared" si="14"/>
        <v>71.428571428571431</v>
      </c>
      <c r="O36" s="54">
        <v>35</v>
      </c>
      <c r="P36" s="54">
        <v>50</v>
      </c>
      <c r="Q36" s="54">
        <f t="shared" si="15"/>
        <v>85</v>
      </c>
      <c r="R36">
        <f t="shared" si="16"/>
        <v>35</v>
      </c>
      <c r="S36">
        <f t="shared" si="17"/>
        <v>50</v>
      </c>
    </row>
    <row r="37" spans="2:20" ht="30" x14ac:dyDescent="0.25">
      <c r="B37" s="11" t="s">
        <v>96</v>
      </c>
      <c r="C37" s="11"/>
      <c r="D37" s="15" t="s">
        <v>101</v>
      </c>
      <c r="E37" s="16">
        <v>3</v>
      </c>
      <c r="F37" s="16">
        <f>K37-G37</f>
        <v>0.92436974789915982</v>
      </c>
      <c r="G37" s="16">
        <f>P37</f>
        <v>0</v>
      </c>
      <c r="H37" s="53">
        <f t="shared" si="10"/>
        <v>5.5462184873949584E-2</v>
      </c>
      <c r="I37" s="53">
        <f t="shared" si="11"/>
        <v>0.12016806722689079</v>
      </c>
      <c r="J37" s="16">
        <f t="shared" si="12"/>
        <v>3.3000000000000007</v>
      </c>
      <c r="K37" s="53">
        <f t="shared" si="13"/>
        <v>0.92436974789915982</v>
      </c>
      <c r="L37" s="53">
        <f t="shared" si="14"/>
        <v>2.7731092436974794</v>
      </c>
      <c r="O37" s="54">
        <v>1.1000000000000001</v>
      </c>
      <c r="P37" s="54">
        <v>0</v>
      </c>
      <c r="Q37" s="54">
        <f t="shared" si="15"/>
        <v>1.1000000000000001</v>
      </c>
      <c r="R37">
        <f t="shared" si="16"/>
        <v>3.3000000000000003</v>
      </c>
      <c r="S37">
        <f t="shared" si="17"/>
        <v>0</v>
      </c>
    </row>
    <row r="38" spans="2:20" ht="75" x14ac:dyDescent="0.25">
      <c r="B38" s="11" t="s">
        <v>98</v>
      </c>
      <c r="C38" s="11"/>
      <c r="D38" s="15" t="s">
        <v>103</v>
      </c>
      <c r="E38" s="16">
        <v>1</v>
      </c>
      <c r="F38" s="16">
        <f>K38-G38</f>
        <v>181.68067226890759</v>
      </c>
      <c r="G38" s="16">
        <f>P38</f>
        <v>20</v>
      </c>
      <c r="H38" s="53">
        <f t="shared" si="10"/>
        <v>12.100840336134455</v>
      </c>
      <c r="I38" s="53">
        <f t="shared" si="11"/>
        <v>26.218487394957986</v>
      </c>
      <c r="J38" s="16">
        <f t="shared" si="12"/>
        <v>240.00000000000003</v>
      </c>
      <c r="K38" s="53">
        <f t="shared" si="13"/>
        <v>201.68067226890759</v>
      </c>
      <c r="L38" s="53">
        <f t="shared" si="14"/>
        <v>201.68067226890759</v>
      </c>
      <c r="O38" s="54">
        <v>220</v>
      </c>
      <c r="P38" s="54">
        <v>20</v>
      </c>
      <c r="Q38" s="54">
        <f t="shared" si="15"/>
        <v>240</v>
      </c>
      <c r="R38">
        <f t="shared" si="16"/>
        <v>220</v>
      </c>
      <c r="S38">
        <f t="shared" si="17"/>
        <v>20</v>
      </c>
    </row>
    <row r="39" spans="2:20" ht="62.25" customHeight="1" x14ac:dyDescent="0.25">
      <c r="B39" s="11" t="s">
        <v>100</v>
      </c>
      <c r="C39" s="11" t="s">
        <v>25</v>
      </c>
      <c r="D39" s="15" t="s">
        <v>165</v>
      </c>
      <c r="E39" s="16">
        <v>1</v>
      </c>
      <c r="F39" s="16">
        <f>K39-G39</f>
        <v>122.85714285714286</v>
      </c>
      <c r="G39" s="16">
        <f>P39</f>
        <v>20</v>
      </c>
      <c r="H39" s="53">
        <f t="shared" si="10"/>
        <v>8.5714285714285712</v>
      </c>
      <c r="I39" s="53">
        <f t="shared" si="11"/>
        <v>18.571428571428573</v>
      </c>
      <c r="J39" s="16">
        <f t="shared" si="12"/>
        <v>170.00000000000003</v>
      </c>
      <c r="K39" s="53">
        <f t="shared" si="13"/>
        <v>142.85714285714286</v>
      </c>
      <c r="L39" s="53">
        <f t="shared" si="14"/>
        <v>142.85714285714286</v>
      </c>
      <c r="O39" s="54">
        <v>150</v>
      </c>
      <c r="P39" s="54">
        <v>20</v>
      </c>
      <c r="Q39" s="54">
        <f t="shared" si="15"/>
        <v>170</v>
      </c>
      <c r="R39">
        <f t="shared" si="16"/>
        <v>150</v>
      </c>
      <c r="S39">
        <f t="shared" si="17"/>
        <v>20</v>
      </c>
    </row>
    <row r="40" spans="2:20" ht="33" customHeight="1" x14ac:dyDescent="0.25">
      <c r="B40" s="11" t="s">
        <v>102</v>
      </c>
      <c r="C40" s="11"/>
      <c r="D40" s="15" t="s">
        <v>167</v>
      </c>
      <c r="E40" s="16">
        <v>230</v>
      </c>
      <c r="F40" s="16">
        <f>K40-G40</f>
        <v>3.96218487394958</v>
      </c>
      <c r="G40" s="16">
        <f>P40</f>
        <v>1.5</v>
      </c>
      <c r="H40" s="53">
        <f t="shared" si="10"/>
        <v>0.32773109243697479</v>
      </c>
      <c r="I40" s="53">
        <f t="shared" si="11"/>
        <v>0.71008403361344541</v>
      </c>
      <c r="J40" s="16">
        <f t="shared" si="12"/>
        <v>1495</v>
      </c>
      <c r="K40" s="53">
        <f t="shared" si="13"/>
        <v>5.46218487394958</v>
      </c>
      <c r="L40" s="53">
        <f t="shared" si="14"/>
        <v>1256.3025210084033</v>
      </c>
      <c r="O40" s="54">
        <v>5</v>
      </c>
      <c r="P40" s="54">
        <v>1.5</v>
      </c>
      <c r="Q40" s="54">
        <f t="shared" si="15"/>
        <v>6.5</v>
      </c>
      <c r="R40">
        <f t="shared" si="16"/>
        <v>1150</v>
      </c>
      <c r="S40">
        <f t="shared" si="17"/>
        <v>345</v>
      </c>
    </row>
    <row r="41" spans="2:20" x14ac:dyDescent="0.25">
      <c r="E41" s="1"/>
      <c r="F41" s="1"/>
      <c r="G41" s="1"/>
    </row>
    <row r="42" spans="2:20" x14ac:dyDescent="0.25">
      <c r="E42" s="1"/>
      <c r="F42" s="1"/>
      <c r="J42" s="1">
        <f>SUM(J24:J40)</f>
        <v>3338.3</v>
      </c>
      <c r="K42" s="1">
        <f>SUM(K24:K40)</f>
        <v>1771.09243697479</v>
      </c>
      <c r="L42" s="1">
        <f>SUM(L24:L40)</f>
        <v>2805.2941176470586</v>
      </c>
      <c r="R42" s="1">
        <f>SUM(R24:R40)</f>
        <v>1768.3</v>
      </c>
      <c r="S42" s="1">
        <f>SUM(S24:S40)</f>
        <v>1570</v>
      </c>
      <c r="T42" s="1">
        <f>R42+S42</f>
        <v>3338.3</v>
      </c>
    </row>
    <row r="43" spans="2:20" x14ac:dyDescent="0.25">
      <c r="E43" s="1"/>
      <c r="F43" s="1"/>
      <c r="G43" s="1"/>
    </row>
    <row r="44" spans="2:20" x14ac:dyDescent="0.25">
      <c r="B44" s="21" t="s">
        <v>104</v>
      </c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20" ht="90" customHeight="1" x14ac:dyDescent="0.25">
      <c r="B45" s="11" t="s">
        <v>169</v>
      </c>
      <c r="C45" s="11" t="s">
        <v>25</v>
      </c>
      <c r="D45" s="15" t="s">
        <v>170</v>
      </c>
      <c r="E45" s="13">
        <v>1</v>
      </c>
      <c r="F45" s="13">
        <f>K45-G45</f>
        <v>203.69747899159665</v>
      </c>
      <c r="G45" s="13">
        <f>P45</f>
        <v>40</v>
      </c>
      <c r="H45" s="53">
        <f>(F45+G45)*0.06</f>
        <v>14.621848739495798</v>
      </c>
      <c r="I45" s="53">
        <f>(G45+F45)*0.13</f>
        <v>31.680672268907568</v>
      </c>
      <c r="J45" s="16">
        <f>(F45+G45+H45+I45)*E45</f>
        <v>290.00000000000006</v>
      </c>
      <c r="K45" s="53">
        <f>Q45/1.19</f>
        <v>243.69747899159665</v>
      </c>
      <c r="L45" s="53">
        <f>K45*E45</f>
        <v>243.69747899159665</v>
      </c>
      <c r="O45" s="54">
        <v>250</v>
      </c>
      <c r="P45" s="54">
        <v>40</v>
      </c>
      <c r="Q45" s="54">
        <f>O45+P45</f>
        <v>290</v>
      </c>
      <c r="R45">
        <f>O45*E45</f>
        <v>250</v>
      </c>
      <c r="S45">
        <f>P45*E45</f>
        <v>40</v>
      </c>
    </row>
    <row r="46" spans="2:20" x14ac:dyDescent="0.25">
      <c r="E46" s="1"/>
      <c r="F46" s="1"/>
      <c r="G46" s="1"/>
      <c r="H46" s="1"/>
      <c r="I46" s="1"/>
      <c r="J46" s="1"/>
      <c r="O46" s="54"/>
      <c r="P46" s="54"/>
      <c r="Q46" s="54"/>
    </row>
    <row r="47" spans="2:20" x14ac:dyDescent="0.25">
      <c r="E47" s="1"/>
      <c r="F47" s="1"/>
      <c r="G47" s="1"/>
      <c r="H47" s="1"/>
      <c r="I47" s="1"/>
      <c r="J47" s="1">
        <f>SUM(J45)</f>
        <v>290.00000000000006</v>
      </c>
      <c r="K47" s="1">
        <f>SUM(K45)</f>
        <v>243.69747899159665</v>
      </c>
      <c r="L47" s="1">
        <f>SUM(L45)</f>
        <v>243.69747899159665</v>
      </c>
      <c r="R47" s="1">
        <f>SUM(R45)</f>
        <v>250</v>
      </c>
      <c r="S47" s="1">
        <f>SUM(S45)</f>
        <v>40</v>
      </c>
      <c r="T47" s="1">
        <f>R47+S47</f>
        <v>290</v>
      </c>
    </row>
    <row r="48" spans="2:20" x14ac:dyDescent="0.25">
      <c r="E48" s="1"/>
      <c r="F48" s="1"/>
    </row>
    <row r="49" spans="4:7" ht="37.5" x14ac:dyDescent="0.3">
      <c r="D49" s="24" t="s">
        <v>258</v>
      </c>
      <c r="E49" s="25"/>
      <c r="F49" s="26"/>
      <c r="G49" s="27">
        <f>J21+J42+J47</f>
        <v>20490.55</v>
      </c>
    </row>
    <row r="51" spans="4:7" ht="21" x14ac:dyDescent="0.35">
      <c r="D51" s="31" t="s">
        <v>108</v>
      </c>
      <c r="E51" s="32"/>
      <c r="F51" s="32"/>
      <c r="G51" s="33">
        <f>R21+R42+R47</f>
        <v>14919.55</v>
      </c>
    </row>
    <row r="52" spans="4:7" ht="21" x14ac:dyDescent="0.35">
      <c r="D52" s="31" t="s">
        <v>109</v>
      </c>
      <c r="E52" s="32"/>
      <c r="F52" s="32"/>
      <c r="G52" s="33">
        <f>S21+S42+S47</f>
        <v>5571</v>
      </c>
    </row>
  </sheetData>
  <mergeCells count="1">
    <mergeCell ref="B4:D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64"/>
  <sheetViews>
    <sheetView zoomScale="65" zoomScaleNormal="65" workbookViewId="0">
      <selection activeCell="A23" sqref="A23:U58"/>
    </sheetView>
  </sheetViews>
  <sheetFormatPr baseColWidth="10" defaultColWidth="10.5703125" defaultRowHeight="15" x14ac:dyDescent="0.25"/>
  <cols>
    <col min="2" max="2" width="9.140625" hidden="1" customWidth="1"/>
    <col min="4" max="4" width="60.7109375" customWidth="1"/>
    <col min="5" max="14" width="12.28515625" hidden="1" customWidth="1"/>
    <col min="15" max="15" width="10.140625" customWidth="1"/>
    <col min="16" max="16" width="9.85546875" customWidth="1"/>
    <col min="17" max="17" width="11.140625" customWidth="1"/>
    <col min="18" max="18" width="13.28515625" customWidth="1"/>
    <col min="19" max="19" width="15.85546875" customWidth="1"/>
    <col min="20" max="20" width="17.28515625" customWidth="1"/>
    <col min="21" max="21" width="14.140625" customWidth="1"/>
    <col min="23" max="24" width="12.85546875" style="1" customWidth="1"/>
    <col min="25" max="31" width="11.42578125" style="1" customWidth="1"/>
  </cols>
  <sheetData>
    <row r="2" spans="1:31" ht="33.75" customHeight="1" x14ac:dyDescent="0.25">
      <c r="A2" s="2" t="s">
        <v>0</v>
      </c>
      <c r="B2" s="2" t="s">
        <v>0</v>
      </c>
      <c r="C2" s="3" t="s">
        <v>1</v>
      </c>
      <c r="D2" s="2" t="s">
        <v>2</v>
      </c>
      <c r="E2" s="2" t="s">
        <v>3</v>
      </c>
      <c r="F2" s="2" t="s">
        <v>3</v>
      </c>
      <c r="G2" s="2" t="s">
        <v>3</v>
      </c>
      <c r="H2" s="2" t="s">
        <v>3</v>
      </c>
      <c r="I2" s="2" t="s">
        <v>3</v>
      </c>
      <c r="J2" s="2" t="s">
        <v>3</v>
      </c>
      <c r="K2" s="2" t="s">
        <v>3</v>
      </c>
      <c r="L2" s="2" t="s">
        <v>3</v>
      </c>
      <c r="M2" s="2" t="s">
        <v>3</v>
      </c>
      <c r="N2" s="2" t="s">
        <v>3</v>
      </c>
      <c r="O2" s="2" t="s">
        <v>3</v>
      </c>
      <c r="P2" s="2" t="s">
        <v>4</v>
      </c>
      <c r="Q2" s="2" t="s">
        <v>5</v>
      </c>
      <c r="R2" s="4" t="s">
        <v>6</v>
      </c>
      <c r="S2" s="4"/>
      <c r="T2" s="4"/>
      <c r="U2" s="5" t="s">
        <v>7</v>
      </c>
    </row>
    <row r="3" spans="1:31" s="7" customFormat="1" ht="9.75" customHeight="1" x14ac:dyDescent="0.25">
      <c r="W3" s="8"/>
      <c r="X3" s="8"/>
      <c r="Y3" s="8"/>
      <c r="Z3" s="8"/>
      <c r="AA3" s="8"/>
      <c r="AB3" s="8"/>
      <c r="AC3" s="8"/>
      <c r="AD3" s="8"/>
      <c r="AE3" s="8"/>
    </row>
    <row r="4" spans="1:31" ht="33.75" customHeight="1" x14ac:dyDescent="0.25">
      <c r="A4" s="99" t="s">
        <v>113</v>
      </c>
      <c r="B4" s="99"/>
      <c r="C4" s="99"/>
      <c r="D4" s="99"/>
      <c r="E4" s="9" t="s">
        <v>114</v>
      </c>
      <c r="F4" s="9" t="s">
        <v>115</v>
      </c>
      <c r="G4" s="9" t="s">
        <v>116</v>
      </c>
      <c r="H4" s="9" t="s">
        <v>117</v>
      </c>
      <c r="I4" s="9" t="s">
        <v>118</v>
      </c>
      <c r="J4" s="9" t="s">
        <v>119</v>
      </c>
      <c r="K4" s="9" t="s">
        <v>120</v>
      </c>
      <c r="L4" s="9" t="s">
        <v>121</v>
      </c>
      <c r="M4" s="9" t="s">
        <v>122</v>
      </c>
      <c r="N4" s="9" t="s">
        <v>123</v>
      </c>
      <c r="O4" s="9" t="s">
        <v>7</v>
      </c>
      <c r="P4" s="9" t="s">
        <v>4</v>
      </c>
      <c r="Q4" s="9" t="s">
        <v>5</v>
      </c>
      <c r="R4" s="9" t="s">
        <v>6</v>
      </c>
      <c r="S4" s="9" t="s">
        <v>22</v>
      </c>
      <c r="T4" s="9" t="s">
        <v>23</v>
      </c>
      <c r="U4" s="9" t="s">
        <v>7</v>
      </c>
    </row>
    <row r="5" spans="1:31" ht="84.75" customHeight="1" x14ac:dyDescent="0.25">
      <c r="A5" s="11" t="s">
        <v>124</v>
      </c>
      <c r="B5" s="11" t="s">
        <v>24</v>
      </c>
      <c r="C5" s="11" t="s">
        <v>25</v>
      </c>
      <c r="D5" s="15" t="s">
        <v>125</v>
      </c>
      <c r="E5" s="16">
        <f>IFERROR(VLOOKUP($B5,'CA1'!$B:$E,4,0),0)</f>
        <v>1</v>
      </c>
      <c r="F5" s="16">
        <f>IFERROR(VLOOKUP($B5,'CA2'!$B:$E,4,0),0)</f>
        <v>1</v>
      </c>
      <c r="G5" s="16">
        <f>IFERROR(VLOOKUP($B5,'CA3'!$B:$E,4,0),0)</f>
        <v>1</v>
      </c>
      <c r="H5" s="16">
        <f>IFERROR(VLOOKUP($B5,'CA4'!$B:$E,4,0),0)</f>
        <v>1</v>
      </c>
      <c r="I5" s="16">
        <f>IFERROR(VLOOKUP($B5,'CA5'!$B:$E,4,0),0)</f>
        <v>1</v>
      </c>
      <c r="J5" s="16">
        <f>IFERROR(VLOOKUP($B5,'CA6'!$B:$E,4,0),0)</f>
        <v>2</v>
      </c>
      <c r="K5" s="16">
        <f>IFERROR(VLOOKUP($B5,'CA7'!$B:$E,4,0),0)</f>
        <v>2</v>
      </c>
      <c r="L5" s="16">
        <f>IFERROR(VLOOKUP($B5,'CA8'!$B:$E,4,0),0)</f>
        <v>1</v>
      </c>
      <c r="M5" s="16">
        <f>IFERROR(VLOOKUP($B5,'CA9'!$B:$E,4,0),0)</f>
        <v>2</v>
      </c>
      <c r="N5" s="16">
        <f>IFERROR(VLOOKUP($B5,'CA10'!$B:$E,4,0),0)</f>
        <v>1</v>
      </c>
      <c r="O5" s="16">
        <f t="shared" ref="O5:O19" si="0">SUM(E5:N5)</f>
        <v>13</v>
      </c>
      <c r="P5" s="16">
        <v>6161.8067226890798</v>
      </c>
      <c r="Q5" s="16">
        <v>355</v>
      </c>
      <c r="R5" s="16">
        <f t="shared" ref="R5:R19" si="1">+P5+Q5</f>
        <v>6516.8067226890798</v>
      </c>
      <c r="S5" s="16">
        <f t="shared" ref="S5:S19" si="2">O5*P5</f>
        <v>80103.487394958036</v>
      </c>
      <c r="T5" s="16">
        <f t="shared" ref="T5:T19" si="3">O5*Q5</f>
        <v>4615</v>
      </c>
      <c r="U5" s="16">
        <f t="shared" ref="U5:U19" si="4">+R5*O5</f>
        <v>84718.487394958036</v>
      </c>
      <c r="W5" s="1">
        <f t="shared" ref="W5:W19" si="5">+E5*$P5+E5*$Q5</f>
        <v>6516.8067226890798</v>
      </c>
      <c r="X5" s="1">
        <f t="shared" ref="X5:X19" si="6">+F5*$P5+F5*$Q5</f>
        <v>6516.8067226890798</v>
      </c>
      <c r="Y5" s="1">
        <f t="shared" ref="Y5:Y19" si="7">+G5*$P5+G5*$Q5</f>
        <v>6516.8067226890798</v>
      </c>
      <c r="Z5" s="1">
        <f t="shared" ref="Z5:Z19" si="8">+H5*$P5+H5*$Q5</f>
        <v>6516.8067226890798</v>
      </c>
      <c r="AA5" s="1">
        <f t="shared" ref="AA5:AA19" si="9">+I5*$P5+I5*$Q5</f>
        <v>6516.8067226890798</v>
      </c>
      <c r="AB5" s="1">
        <f t="shared" ref="AB5:AB19" si="10">+J5*$P5+J5*$Q5</f>
        <v>13033.61344537816</v>
      </c>
      <c r="AC5" s="1">
        <f t="shared" ref="AC5:AC19" si="11">+K5*$P5+K5*$Q5</f>
        <v>13033.61344537816</v>
      </c>
      <c r="AD5" s="1">
        <f t="shared" ref="AD5:AD19" si="12">+L5*$P5+L5*$Q5</f>
        <v>6516.8067226890798</v>
      </c>
      <c r="AE5" s="1">
        <f t="shared" ref="AE5:AE19" si="13">+M5*$P5+M5*$Q5</f>
        <v>13033.61344537816</v>
      </c>
    </row>
    <row r="6" spans="1:31" ht="82.5" customHeight="1" x14ac:dyDescent="0.25">
      <c r="A6" s="11" t="s">
        <v>126</v>
      </c>
      <c r="B6" s="11" t="s">
        <v>27</v>
      </c>
      <c r="C6" s="11" t="s">
        <v>25</v>
      </c>
      <c r="D6" s="15" t="s">
        <v>28</v>
      </c>
      <c r="E6" s="16">
        <f>IFERROR(VLOOKUP($B6,'CA1'!$B:$E,4,0),0)</f>
        <v>1</v>
      </c>
      <c r="F6" s="16">
        <f>IFERROR(VLOOKUP($B6,'CA2'!$B:$E,4,0),0)</f>
        <v>1</v>
      </c>
      <c r="G6" s="16">
        <f>IFERROR(VLOOKUP($B6,'CA3'!$B:$E,4,0),0)</f>
        <v>1</v>
      </c>
      <c r="H6" s="16">
        <f>IFERROR(VLOOKUP($B6,'CA4'!$B:$E,4,0),0)</f>
        <v>1</v>
      </c>
      <c r="I6" s="16">
        <f>IFERROR(VLOOKUP($B6,'CA5'!$B:$E,4,0),0)</f>
        <v>1</v>
      </c>
      <c r="J6" s="16">
        <f>IFERROR(VLOOKUP($B6,'CA6'!$B:$E,4,0),0)</f>
        <v>1</v>
      </c>
      <c r="K6" s="16">
        <f>IFERROR(VLOOKUP($B6,'CA7'!$B:$E,4,0),0)</f>
        <v>1</v>
      </c>
      <c r="L6" s="16">
        <f>IFERROR(VLOOKUP($B6,'CA8'!$B:$E,4,0),0)</f>
        <v>1</v>
      </c>
      <c r="M6" s="16">
        <f>IFERROR(VLOOKUP($B6,'CA9'!$B:$E,4,0),0)</f>
        <v>1</v>
      </c>
      <c r="N6" s="16">
        <f>IFERROR(VLOOKUP($B6,'CA10'!$B:$E,4,0),0)</f>
        <v>1</v>
      </c>
      <c r="O6" s="16">
        <f t="shared" si="0"/>
        <v>10</v>
      </c>
      <c r="P6" s="16">
        <v>677.73109243697502</v>
      </c>
      <c r="Q6" s="16">
        <v>150</v>
      </c>
      <c r="R6" s="16">
        <f t="shared" si="1"/>
        <v>827.73109243697502</v>
      </c>
      <c r="S6" s="16">
        <f t="shared" si="2"/>
        <v>6777.31092436975</v>
      </c>
      <c r="T6" s="16">
        <f t="shared" si="3"/>
        <v>1500</v>
      </c>
      <c r="U6" s="16">
        <f t="shared" si="4"/>
        <v>8277.3109243697509</v>
      </c>
      <c r="W6" s="1">
        <f t="shared" si="5"/>
        <v>827.73109243697502</v>
      </c>
      <c r="X6" s="1">
        <f t="shared" si="6"/>
        <v>827.73109243697502</v>
      </c>
      <c r="Y6" s="1">
        <f t="shared" si="7"/>
        <v>827.73109243697502</v>
      </c>
      <c r="Z6" s="1">
        <f t="shared" si="8"/>
        <v>827.73109243697502</v>
      </c>
      <c r="AA6" s="1">
        <f t="shared" si="9"/>
        <v>827.73109243697502</v>
      </c>
      <c r="AB6" s="1">
        <f t="shared" si="10"/>
        <v>827.73109243697502</v>
      </c>
      <c r="AC6" s="1">
        <f t="shared" si="11"/>
        <v>827.73109243697502</v>
      </c>
      <c r="AD6" s="1">
        <f t="shared" si="12"/>
        <v>827.73109243697502</v>
      </c>
      <c r="AE6" s="1">
        <f t="shared" si="13"/>
        <v>827.73109243697502</v>
      </c>
    </row>
    <row r="7" spans="1:31" ht="57" customHeight="1" x14ac:dyDescent="0.25">
      <c r="A7" s="11" t="s">
        <v>127</v>
      </c>
      <c r="B7" s="11" t="s">
        <v>29</v>
      </c>
      <c r="C7" s="11" t="s">
        <v>25</v>
      </c>
      <c r="D7" s="17" t="s">
        <v>128</v>
      </c>
      <c r="E7" s="16">
        <f>IFERROR(VLOOKUP($B7,'CA1'!$B:$E,4,0),0)</f>
        <v>0</v>
      </c>
      <c r="F7" s="16">
        <f>IFERROR(VLOOKUP($B7,'CA2'!$B:$E,4,0),0)</f>
        <v>0</v>
      </c>
      <c r="G7" s="16">
        <f>IFERROR(VLOOKUP($B7,'CA3'!$B:$E,4,0),0)</f>
        <v>1</v>
      </c>
      <c r="H7" s="16">
        <f>IFERROR(VLOOKUP($B7,'CA4'!$B:$E,4,0),0)</f>
        <v>1</v>
      </c>
      <c r="I7" s="16">
        <f>IFERROR(VLOOKUP($B7,'CA5'!$B:$E,4,0),0)</f>
        <v>0</v>
      </c>
      <c r="J7" s="16">
        <f>IFERROR(VLOOKUP($B7,'CA6'!$B:$E,4,0),0)</f>
        <v>1</v>
      </c>
      <c r="K7" s="16">
        <f>IFERROR(VLOOKUP($B7,'CA7'!$B:$E,4,0),0)</f>
        <v>0</v>
      </c>
      <c r="L7" s="16">
        <f>IFERROR(VLOOKUP($B7,'CA8'!$B:$E,4,0),0)</f>
        <v>0</v>
      </c>
      <c r="M7" s="16">
        <f>IFERROR(VLOOKUP($B7,'CA9'!$B:$E,4,0),0)</f>
        <v>1</v>
      </c>
      <c r="N7" s="16">
        <f>IFERROR(VLOOKUP($B7,'CA10'!$B:$E,4,0),0)</f>
        <v>0</v>
      </c>
      <c r="O7" s="16">
        <f t="shared" si="0"/>
        <v>4</v>
      </c>
      <c r="P7" s="16">
        <v>330.96638655462198</v>
      </c>
      <c r="Q7" s="16">
        <v>85</v>
      </c>
      <c r="R7" s="16">
        <f t="shared" si="1"/>
        <v>415.96638655462198</v>
      </c>
      <c r="S7" s="16">
        <f t="shared" si="2"/>
        <v>1323.8655462184879</v>
      </c>
      <c r="T7" s="16">
        <f t="shared" si="3"/>
        <v>340</v>
      </c>
      <c r="U7" s="16">
        <f t="shared" si="4"/>
        <v>1663.8655462184879</v>
      </c>
      <c r="W7" s="1">
        <f t="shared" si="5"/>
        <v>0</v>
      </c>
      <c r="X7" s="1">
        <f t="shared" si="6"/>
        <v>0</v>
      </c>
      <c r="Y7" s="1">
        <f t="shared" si="7"/>
        <v>415.96638655462198</v>
      </c>
      <c r="Z7" s="1">
        <f t="shared" si="8"/>
        <v>415.96638655462198</v>
      </c>
      <c r="AA7" s="1">
        <f t="shared" si="9"/>
        <v>0</v>
      </c>
      <c r="AB7" s="1">
        <f t="shared" si="10"/>
        <v>415.96638655462198</v>
      </c>
      <c r="AC7" s="1">
        <f t="shared" si="11"/>
        <v>0</v>
      </c>
      <c r="AD7" s="1">
        <f t="shared" si="12"/>
        <v>0</v>
      </c>
      <c r="AE7" s="1">
        <f t="shared" si="13"/>
        <v>415.96638655462198</v>
      </c>
    </row>
    <row r="8" spans="1:31" ht="114" customHeight="1" x14ac:dyDescent="0.25">
      <c r="A8" s="11" t="s">
        <v>129</v>
      </c>
      <c r="B8" s="11" t="s">
        <v>31</v>
      </c>
      <c r="C8" s="11" t="s">
        <v>25</v>
      </c>
      <c r="D8" s="15" t="s">
        <v>38</v>
      </c>
      <c r="E8" s="16">
        <f>IFERROR(VLOOKUP($B8,'CA1'!$B:$E,4,0),0)</f>
        <v>1</v>
      </c>
      <c r="F8" s="16">
        <f>IFERROR(VLOOKUP($B8,'CA2'!$B:$E,4,0),0)</f>
        <v>1</v>
      </c>
      <c r="G8" s="16">
        <f>IFERROR(VLOOKUP($B8,'CA3'!$B:$E,4,0),0)</f>
        <v>1</v>
      </c>
      <c r="H8" s="16">
        <f>IFERROR(VLOOKUP($B8,'CA4'!$B:$E,4,0),0)</f>
        <v>1</v>
      </c>
      <c r="I8" s="16">
        <f>IFERROR(VLOOKUP($B8,'CA5'!$B:$E,4,0),0)</f>
        <v>1</v>
      </c>
      <c r="J8" s="16">
        <f>IFERROR(VLOOKUP($B8,'CA6'!$B:$E,4,0),0)</f>
        <v>1</v>
      </c>
      <c r="K8" s="16">
        <f>IFERROR(VLOOKUP($B8,'CA7'!$B:$E,4,0),0)</f>
        <v>1</v>
      </c>
      <c r="L8" s="16">
        <f>IFERROR(VLOOKUP($B8,'CA8'!$B:$E,4,0),0)</f>
        <v>1</v>
      </c>
      <c r="M8" s="16">
        <f>IFERROR(VLOOKUP($B8,'CA9'!$B:$E,4,0),0)</f>
        <v>2</v>
      </c>
      <c r="N8" s="16">
        <f>IFERROR(VLOOKUP($B8,'CA10'!$B:$E,4,0),0)</f>
        <v>1</v>
      </c>
      <c r="O8" s="16">
        <f t="shared" si="0"/>
        <v>11</v>
      </c>
      <c r="P8" s="16">
        <v>314.70588235294099</v>
      </c>
      <c r="Q8" s="16">
        <v>1450</v>
      </c>
      <c r="R8" s="16">
        <f t="shared" si="1"/>
        <v>1764.705882352941</v>
      </c>
      <c r="S8" s="16">
        <f t="shared" si="2"/>
        <v>3461.7647058823509</v>
      </c>
      <c r="T8" s="16">
        <f t="shared" si="3"/>
        <v>15950</v>
      </c>
      <c r="U8" s="16">
        <f t="shared" si="4"/>
        <v>19411.76470588235</v>
      </c>
      <c r="W8" s="1">
        <f t="shared" si="5"/>
        <v>1764.705882352941</v>
      </c>
      <c r="X8" s="1">
        <f t="shared" si="6"/>
        <v>1764.705882352941</v>
      </c>
      <c r="Y8" s="1">
        <f t="shared" si="7"/>
        <v>1764.705882352941</v>
      </c>
      <c r="Z8" s="1">
        <f t="shared" si="8"/>
        <v>1764.705882352941</v>
      </c>
      <c r="AA8" s="1">
        <f t="shared" si="9"/>
        <v>1764.705882352941</v>
      </c>
      <c r="AB8" s="1">
        <f t="shared" si="10"/>
        <v>1764.705882352941</v>
      </c>
      <c r="AC8" s="1">
        <f t="shared" si="11"/>
        <v>1764.705882352941</v>
      </c>
      <c r="AD8" s="1">
        <f t="shared" si="12"/>
        <v>1764.705882352941</v>
      </c>
      <c r="AE8" s="1">
        <f t="shared" si="13"/>
        <v>3529.411764705882</v>
      </c>
    </row>
    <row r="9" spans="1:31" ht="113.25" customHeight="1" x14ac:dyDescent="0.25">
      <c r="A9" s="11" t="s">
        <v>130</v>
      </c>
      <c r="B9" s="11" t="s">
        <v>33</v>
      </c>
      <c r="C9" s="11" t="s">
        <v>25</v>
      </c>
      <c r="D9" s="15" t="s">
        <v>40</v>
      </c>
      <c r="E9" s="16">
        <f>IFERROR(VLOOKUP($B9,'CA1'!$B:$E,4,0),0)</f>
        <v>1</v>
      </c>
      <c r="F9" s="16">
        <f>IFERROR(VLOOKUP($B9,'CA2'!$B:$E,4,0),0)</f>
        <v>1</v>
      </c>
      <c r="G9" s="16">
        <f>IFERROR(VLOOKUP($B9,'CA3'!$B:$E,4,0),0)</f>
        <v>1</v>
      </c>
      <c r="H9" s="16">
        <f>IFERROR(VLOOKUP($B9,'CA4'!$B:$E,4,0),0)</f>
        <v>1</v>
      </c>
      <c r="I9" s="16">
        <f>IFERROR(VLOOKUP($B9,'CA5'!$B:$E,4,0),0)</f>
        <v>1</v>
      </c>
      <c r="J9" s="16">
        <f>IFERROR(VLOOKUP($B9,'CA6'!$B:$E,4,0),0)</f>
        <v>1</v>
      </c>
      <c r="K9" s="16">
        <f>IFERROR(VLOOKUP($B9,'CA7'!$B:$E,4,0),0)</f>
        <v>1</v>
      </c>
      <c r="L9" s="16">
        <f>IFERROR(VLOOKUP($B9,'CA8'!$B:$E,4,0),0)</f>
        <v>1</v>
      </c>
      <c r="M9" s="16">
        <f>IFERROR(VLOOKUP($B9,'CA9'!$B:$E,4,0),0)</f>
        <v>1</v>
      </c>
      <c r="N9" s="16">
        <f>IFERROR(VLOOKUP($B9,'CA10'!$B:$E,4,0),0)</f>
        <v>1</v>
      </c>
      <c r="O9" s="16">
        <f t="shared" si="0"/>
        <v>10</v>
      </c>
      <c r="P9" s="16">
        <v>714.28571428571399</v>
      </c>
      <c r="Q9" s="16">
        <v>0</v>
      </c>
      <c r="R9" s="16">
        <f t="shared" si="1"/>
        <v>714.28571428571399</v>
      </c>
      <c r="S9" s="16">
        <f t="shared" si="2"/>
        <v>7142.8571428571395</v>
      </c>
      <c r="T9" s="16">
        <f t="shared" si="3"/>
        <v>0</v>
      </c>
      <c r="U9" s="16">
        <f t="shared" si="4"/>
        <v>7142.8571428571395</v>
      </c>
      <c r="W9" s="1">
        <f t="shared" si="5"/>
        <v>714.28571428571399</v>
      </c>
      <c r="X9" s="1">
        <f t="shared" si="6"/>
        <v>714.28571428571399</v>
      </c>
      <c r="Y9" s="1">
        <f t="shared" si="7"/>
        <v>714.28571428571399</v>
      </c>
      <c r="Z9" s="1">
        <f t="shared" si="8"/>
        <v>714.28571428571399</v>
      </c>
      <c r="AA9" s="1">
        <f t="shared" si="9"/>
        <v>714.28571428571399</v>
      </c>
      <c r="AB9" s="1">
        <f t="shared" si="10"/>
        <v>714.28571428571399</v>
      </c>
      <c r="AC9" s="1">
        <f t="shared" si="11"/>
        <v>714.28571428571399</v>
      </c>
      <c r="AD9" s="1">
        <f t="shared" si="12"/>
        <v>714.28571428571399</v>
      </c>
      <c r="AE9" s="1">
        <f t="shared" si="13"/>
        <v>714.28571428571399</v>
      </c>
    </row>
    <row r="10" spans="1:31" ht="60" customHeight="1" x14ac:dyDescent="0.25">
      <c r="A10" s="11" t="s">
        <v>131</v>
      </c>
      <c r="B10" s="11" t="s">
        <v>35</v>
      </c>
      <c r="C10" s="11" t="s">
        <v>25</v>
      </c>
      <c r="D10" s="15" t="s">
        <v>132</v>
      </c>
      <c r="E10" s="16">
        <f>IFERROR(VLOOKUP($B10,'CA1'!$B:$E,4,0),0)</f>
        <v>1</v>
      </c>
      <c r="F10" s="16">
        <f>IFERROR(VLOOKUP($B10,'CA2'!$B:$E,4,0),0)</f>
        <v>1</v>
      </c>
      <c r="G10" s="16">
        <f>IFERROR(VLOOKUP($B10,'CA3'!$B:$E,4,0),0)</f>
        <v>1</v>
      </c>
      <c r="H10" s="16">
        <f>IFERROR(VLOOKUP($B10,'CA4'!$B:$E,4,0),0)</f>
        <v>1</v>
      </c>
      <c r="I10" s="16">
        <f>IFERROR(VLOOKUP($B10,'CA5'!$B:$E,4,0),0)</f>
        <v>1</v>
      </c>
      <c r="J10" s="16">
        <f>IFERROR(VLOOKUP($B10,'CA6'!$B:$E,4,0),0)</f>
        <v>1</v>
      </c>
      <c r="K10" s="16">
        <f>IFERROR(VLOOKUP($B10,'CA7'!$B:$E,4,0),0)</f>
        <v>1</v>
      </c>
      <c r="L10" s="16">
        <f>IFERROR(VLOOKUP($B10,'CA8'!$B:$E,4,0),0)</f>
        <v>1</v>
      </c>
      <c r="M10" s="16">
        <f>IFERROR(VLOOKUP($B10,'CA9'!$B:$E,4,0),0)</f>
        <v>1</v>
      </c>
      <c r="N10" s="16">
        <f>IFERROR(VLOOKUP($B10,'CA10'!$B:$E,4,0),0)</f>
        <v>1</v>
      </c>
      <c r="O10" s="16">
        <f t="shared" si="0"/>
        <v>10</v>
      </c>
      <c r="P10" s="42">
        <v>1584.7058823529401</v>
      </c>
      <c r="Q10" s="42">
        <v>180</v>
      </c>
      <c r="R10" s="16">
        <f t="shared" si="1"/>
        <v>1764.7058823529401</v>
      </c>
      <c r="S10" s="16">
        <f t="shared" si="2"/>
        <v>15847.058823529402</v>
      </c>
      <c r="T10" s="16">
        <f t="shared" si="3"/>
        <v>1800</v>
      </c>
      <c r="U10" s="16">
        <f t="shared" si="4"/>
        <v>17647.058823529402</v>
      </c>
      <c r="W10" s="1">
        <f t="shared" si="5"/>
        <v>1764.7058823529401</v>
      </c>
      <c r="X10" s="1">
        <f t="shared" si="6"/>
        <v>1764.7058823529401</v>
      </c>
      <c r="Y10" s="1">
        <f t="shared" si="7"/>
        <v>1764.7058823529401</v>
      </c>
      <c r="Z10" s="1">
        <f t="shared" si="8"/>
        <v>1764.7058823529401</v>
      </c>
      <c r="AA10" s="1">
        <f t="shared" si="9"/>
        <v>1764.7058823529401</v>
      </c>
      <c r="AB10" s="1">
        <f t="shared" si="10"/>
        <v>1764.7058823529401</v>
      </c>
      <c r="AC10" s="1">
        <f t="shared" si="11"/>
        <v>1764.7058823529401</v>
      </c>
      <c r="AD10" s="1">
        <f t="shared" si="12"/>
        <v>1764.7058823529401</v>
      </c>
      <c r="AE10" s="1">
        <f t="shared" si="13"/>
        <v>1764.7058823529401</v>
      </c>
    </row>
    <row r="11" spans="1:31" ht="51" customHeight="1" x14ac:dyDescent="0.25">
      <c r="A11" s="11" t="s">
        <v>133</v>
      </c>
      <c r="B11" s="11" t="s">
        <v>37</v>
      </c>
      <c r="C11" s="11" t="s">
        <v>25</v>
      </c>
      <c r="D11" s="15" t="s">
        <v>44</v>
      </c>
      <c r="E11" s="16">
        <f>IFERROR(VLOOKUP($B11,'CA1'!$B:$E,4,0),0)</f>
        <v>1</v>
      </c>
      <c r="F11" s="16">
        <f>IFERROR(VLOOKUP($B11,'CA2'!$B:$E,4,0),0)</f>
        <v>1</v>
      </c>
      <c r="G11" s="16">
        <f>IFERROR(VLOOKUP($B11,'CA3'!$B:$E,4,0),0)</f>
        <v>1</v>
      </c>
      <c r="H11" s="16">
        <f>IFERROR(VLOOKUP($B11,'CA4'!$B:$E,4,0),0)</f>
        <v>1</v>
      </c>
      <c r="I11" s="16">
        <f>IFERROR(VLOOKUP($B11,'CA5'!$B:$E,4,0),0)</f>
        <v>1</v>
      </c>
      <c r="J11" s="16">
        <f>IFERROR(VLOOKUP($B11,'CA6'!$B:$E,4,0),0)</f>
        <v>1</v>
      </c>
      <c r="K11" s="16">
        <f>IFERROR(VLOOKUP($B11,'CA7'!$B:$E,4,0),0)</f>
        <v>1</v>
      </c>
      <c r="L11" s="16">
        <f>IFERROR(VLOOKUP($B11,'CA8'!$B:$E,4,0),0)</f>
        <v>1</v>
      </c>
      <c r="M11" s="16">
        <f>IFERROR(VLOOKUP($B11,'CA9'!$B:$E,4,0),0)</f>
        <v>1</v>
      </c>
      <c r="N11" s="16">
        <f>IFERROR(VLOOKUP($B11,'CA10'!$B:$E,4,0),0)</f>
        <v>1</v>
      </c>
      <c r="O11" s="16">
        <f t="shared" si="0"/>
        <v>10</v>
      </c>
      <c r="P11" s="16">
        <v>0</v>
      </c>
      <c r="Q11" s="16">
        <v>210.084033613445</v>
      </c>
      <c r="R11" s="16">
        <f t="shared" si="1"/>
        <v>210.084033613445</v>
      </c>
      <c r="S11" s="16">
        <f t="shared" si="2"/>
        <v>0</v>
      </c>
      <c r="T11" s="16">
        <f t="shared" si="3"/>
        <v>2100.8403361344499</v>
      </c>
      <c r="U11" s="16">
        <f t="shared" si="4"/>
        <v>2100.8403361344499</v>
      </c>
      <c r="W11" s="1">
        <f t="shared" si="5"/>
        <v>210.084033613445</v>
      </c>
      <c r="X11" s="1">
        <f t="shared" si="6"/>
        <v>210.084033613445</v>
      </c>
      <c r="Y11" s="1">
        <f t="shared" si="7"/>
        <v>210.084033613445</v>
      </c>
      <c r="Z11" s="1">
        <f t="shared" si="8"/>
        <v>210.084033613445</v>
      </c>
      <c r="AA11" s="1">
        <f t="shared" si="9"/>
        <v>210.084033613445</v>
      </c>
      <c r="AB11" s="1">
        <f t="shared" si="10"/>
        <v>210.084033613445</v>
      </c>
      <c r="AC11" s="1">
        <f t="shared" si="11"/>
        <v>210.084033613445</v>
      </c>
      <c r="AD11" s="1">
        <f t="shared" si="12"/>
        <v>210.084033613445</v>
      </c>
      <c r="AE11" s="1">
        <f t="shared" si="13"/>
        <v>210.084033613445</v>
      </c>
    </row>
    <row r="12" spans="1:31" ht="51" customHeight="1" x14ac:dyDescent="0.25">
      <c r="A12" s="11" t="s">
        <v>134</v>
      </c>
      <c r="B12" s="11" t="s">
        <v>39</v>
      </c>
      <c r="C12" s="11" t="s">
        <v>25</v>
      </c>
      <c r="D12" s="15" t="s">
        <v>135</v>
      </c>
      <c r="E12" s="16">
        <f>IFERROR(VLOOKUP($B12,'CA1'!$B:$E,4,0),0)</f>
        <v>1</v>
      </c>
      <c r="F12" s="16">
        <f>IFERROR(VLOOKUP($B12,'CA2'!$B:$E,4,0),0)</f>
        <v>1</v>
      </c>
      <c r="G12" s="16">
        <f>IFERROR(VLOOKUP($B12,'CA3'!$B:$E,4,0),0)</f>
        <v>1</v>
      </c>
      <c r="H12" s="16">
        <f>IFERROR(VLOOKUP($B12,'CA4'!$B:$E,4,0),0)</f>
        <v>1</v>
      </c>
      <c r="I12" s="16">
        <f>IFERROR(VLOOKUP($B12,'CA5'!$B:$E,4,0),0)</f>
        <v>1</v>
      </c>
      <c r="J12" s="16">
        <f>IFERROR(VLOOKUP($B12,'CA6'!$B:$E,4,0),0)</f>
        <v>1</v>
      </c>
      <c r="K12" s="16">
        <f>IFERROR(VLOOKUP($B12,'CA7'!$B:$E,4,0),0)</f>
        <v>1</v>
      </c>
      <c r="L12" s="16">
        <f>IFERROR(VLOOKUP($B12,'CA8'!$B:$E,4,0),0)</f>
        <v>1</v>
      </c>
      <c r="M12" s="16">
        <f>IFERROR(VLOOKUP($B12,'CA9'!$B:$E,4,0),0)</f>
        <v>1</v>
      </c>
      <c r="N12" s="16">
        <f>IFERROR(VLOOKUP($B12,'CA10'!$B:$E,4,0),0)</f>
        <v>1</v>
      </c>
      <c r="O12" s="16">
        <f t="shared" si="0"/>
        <v>10</v>
      </c>
      <c r="P12" s="16">
        <v>375.084033613445</v>
      </c>
      <c r="Q12" s="16">
        <v>35</v>
      </c>
      <c r="R12" s="16">
        <f t="shared" si="1"/>
        <v>410.084033613445</v>
      </c>
      <c r="S12" s="16">
        <f t="shared" si="2"/>
        <v>3750.8403361344499</v>
      </c>
      <c r="T12" s="16">
        <f t="shared" si="3"/>
        <v>350</v>
      </c>
      <c r="U12" s="16">
        <f t="shared" si="4"/>
        <v>4100.8403361344499</v>
      </c>
      <c r="W12" s="1">
        <f t="shared" si="5"/>
        <v>410.084033613445</v>
      </c>
      <c r="X12" s="1">
        <f t="shared" si="6"/>
        <v>410.084033613445</v>
      </c>
      <c r="Y12" s="1">
        <f t="shared" si="7"/>
        <v>410.084033613445</v>
      </c>
      <c r="Z12" s="1">
        <f t="shared" si="8"/>
        <v>410.084033613445</v>
      </c>
      <c r="AA12" s="1">
        <f t="shared" si="9"/>
        <v>410.084033613445</v>
      </c>
      <c r="AB12" s="1">
        <f t="shared" si="10"/>
        <v>410.084033613445</v>
      </c>
      <c r="AC12" s="1">
        <f t="shared" si="11"/>
        <v>410.084033613445</v>
      </c>
      <c r="AD12" s="1">
        <f t="shared" si="12"/>
        <v>410.084033613445</v>
      </c>
      <c r="AE12" s="1">
        <f t="shared" si="13"/>
        <v>410.084033613445</v>
      </c>
    </row>
    <row r="13" spans="1:31" ht="51" customHeight="1" x14ac:dyDescent="0.25">
      <c r="A13" s="11" t="s">
        <v>136</v>
      </c>
      <c r="B13" s="11" t="s">
        <v>41</v>
      </c>
      <c r="C13" s="11" t="s">
        <v>25</v>
      </c>
      <c r="D13" s="15" t="s">
        <v>48</v>
      </c>
      <c r="E13" s="16">
        <f>IFERROR(VLOOKUP($B13,'CA1'!$B:$E,4,0),0)</f>
        <v>1</v>
      </c>
      <c r="F13" s="16">
        <f>IFERROR(VLOOKUP($B13,'CA2'!$B:$E,4,0),0)</f>
        <v>1</v>
      </c>
      <c r="G13" s="16">
        <f>IFERROR(VLOOKUP($B13,'CA3'!$B:$E,4,0),0)</f>
        <v>1</v>
      </c>
      <c r="H13" s="16">
        <f>IFERROR(VLOOKUP($B13,'CA4'!$B:$E,4,0),0)</f>
        <v>1</v>
      </c>
      <c r="I13" s="16">
        <f>IFERROR(VLOOKUP($B13,'CA5'!$B:$E,4,0),0)</f>
        <v>1</v>
      </c>
      <c r="J13" s="16">
        <f>IFERROR(VLOOKUP($B13,'CA6'!$B:$E,4,0),0)</f>
        <v>1</v>
      </c>
      <c r="K13" s="16">
        <f>IFERROR(VLOOKUP($B13,'CA7'!$B:$E,4,0),0)</f>
        <v>1</v>
      </c>
      <c r="L13" s="16">
        <f>IFERROR(VLOOKUP($B13,'CA8'!$B:$E,4,0),0)</f>
        <v>1</v>
      </c>
      <c r="M13" s="16">
        <f>IFERROR(VLOOKUP($B13,'CA9'!$B:$E,4,0),0)</f>
        <v>1</v>
      </c>
      <c r="N13" s="16">
        <f>IFERROR(VLOOKUP($B13,'CA10'!$B:$E,4,0),0)</f>
        <v>1</v>
      </c>
      <c r="O13" s="16">
        <f t="shared" si="0"/>
        <v>10</v>
      </c>
      <c r="P13" s="16">
        <v>181.605042016807</v>
      </c>
      <c r="Q13" s="16">
        <v>6</v>
      </c>
      <c r="R13" s="16">
        <f t="shared" si="1"/>
        <v>187.605042016807</v>
      </c>
      <c r="S13" s="16">
        <f t="shared" si="2"/>
        <v>1816.0504201680701</v>
      </c>
      <c r="T13" s="16">
        <f t="shared" si="3"/>
        <v>60</v>
      </c>
      <c r="U13" s="16">
        <f t="shared" si="4"/>
        <v>1876.0504201680701</v>
      </c>
      <c r="W13" s="1">
        <f t="shared" si="5"/>
        <v>187.605042016807</v>
      </c>
      <c r="X13" s="1">
        <f t="shared" si="6"/>
        <v>187.605042016807</v>
      </c>
      <c r="Y13" s="1">
        <f t="shared" si="7"/>
        <v>187.605042016807</v>
      </c>
      <c r="Z13" s="1">
        <f t="shared" si="8"/>
        <v>187.605042016807</v>
      </c>
      <c r="AA13" s="1">
        <f t="shared" si="9"/>
        <v>187.605042016807</v>
      </c>
      <c r="AB13" s="1">
        <f t="shared" si="10"/>
        <v>187.605042016807</v>
      </c>
      <c r="AC13" s="1">
        <f t="shared" si="11"/>
        <v>187.605042016807</v>
      </c>
      <c r="AD13" s="1">
        <f t="shared" si="12"/>
        <v>187.605042016807</v>
      </c>
      <c r="AE13" s="1">
        <f t="shared" si="13"/>
        <v>187.605042016807</v>
      </c>
    </row>
    <row r="14" spans="1:31" ht="51" customHeight="1" x14ac:dyDescent="0.25">
      <c r="A14" s="11" t="s">
        <v>137</v>
      </c>
      <c r="B14" s="11" t="s">
        <v>43</v>
      </c>
      <c r="C14" s="11" t="s">
        <v>25</v>
      </c>
      <c r="D14" s="15" t="s">
        <v>50</v>
      </c>
      <c r="E14" s="16">
        <f>IFERROR(VLOOKUP($B14,'CA1'!$B:$E,4,0),0)</f>
        <v>1</v>
      </c>
      <c r="F14" s="16">
        <f>IFERROR(VLOOKUP($B14,'CA2'!$B:$E,4,0),0)</f>
        <v>1</v>
      </c>
      <c r="G14" s="16">
        <f>IFERROR(VLOOKUP($B14,'CA3'!$B:$E,4,0),0)</f>
        <v>1</v>
      </c>
      <c r="H14" s="16">
        <f>IFERROR(VLOOKUP($B14,'CA4'!$B:$E,4,0),0)</f>
        <v>1</v>
      </c>
      <c r="I14" s="16">
        <f>IFERROR(VLOOKUP($B14,'CA5'!$B:$E,4,0),0)</f>
        <v>1</v>
      </c>
      <c r="J14" s="16">
        <f>IFERROR(VLOOKUP($B14,'CA6'!$B:$E,4,0),0)</f>
        <v>1</v>
      </c>
      <c r="K14" s="16">
        <f>IFERROR(VLOOKUP($B14,'CA7'!$B:$E,4,0),0)</f>
        <v>1</v>
      </c>
      <c r="L14" s="16">
        <f>IFERROR(VLOOKUP($B14,'CA8'!$B:$E,4,0),0)</f>
        <v>1</v>
      </c>
      <c r="M14" s="16">
        <f>IFERROR(VLOOKUP($B14,'CA9'!$B:$E,4,0),0)</f>
        <v>1</v>
      </c>
      <c r="N14" s="16">
        <f>IFERROR(VLOOKUP($B14,'CA10'!$B:$E,4,0),0)</f>
        <v>1</v>
      </c>
      <c r="O14" s="16">
        <f t="shared" si="0"/>
        <v>10</v>
      </c>
      <c r="P14" s="16">
        <v>0</v>
      </c>
      <c r="Q14" s="16">
        <v>1092.44</v>
      </c>
      <c r="R14" s="16">
        <f t="shared" si="1"/>
        <v>1092.44</v>
      </c>
      <c r="S14" s="16">
        <f t="shared" si="2"/>
        <v>0</v>
      </c>
      <c r="T14" s="16">
        <f t="shared" si="3"/>
        <v>10924.400000000001</v>
      </c>
      <c r="U14" s="16">
        <f t="shared" si="4"/>
        <v>10924.400000000001</v>
      </c>
      <c r="W14" s="1">
        <f t="shared" si="5"/>
        <v>1092.44</v>
      </c>
      <c r="X14" s="1">
        <f t="shared" si="6"/>
        <v>1092.44</v>
      </c>
      <c r="Y14" s="1">
        <f t="shared" si="7"/>
        <v>1092.44</v>
      </c>
      <c r="Z14" s="1">
        <f t="shared" si="8"/>
        <v>1092.44</v>
      </c>
      <c r="AA14" s="1">
        <f t="shared" si="9"/>
        <v>1092.44</v>
      </c>
      <c r="AB14" s="1">
        <f t="shared" si="10"/>
        <v>1092.44</v>
      </c>
      <c r="AC14" s="1">
        <f t="shared" si="11"/>
        <v>1092.44</v>
      </c>
      <c r="AD14" s="1">
        <f t="shared" si="12"/>
        <v>1092.44</v>
      </c>
      <c r="AE14" s="1">
        <f t="shared" si="13"/>
        <v>1092.44</v>
      </c>
    </row>
    <row r="15" spans="1:31" ht="51" customHeight="1" x14ac:dyDescent="0.25">
      <c r="A15" s="11" t="s">
        <v>138</v>
      </c>
      <c r="B15" s="11" t="s">
        <v>45</v>
      </c>
      <c r="C15" s="11" t="s">
        <v>25</v>
      </c>
      <c r="D15" s="15" t="s">
        <v>52</v>
      </c>
      <c r="E15" s="16">
        <f>IFERROR(VLOOKUP($B15,'CA1'!$B:$E,4,0),0)</f>
        <v>0</v>
      </c>
      <c r="F15" s="16">
        <f>IFERROR(VLOOKUP($B15,'CA2'!$B:$E,4,0),0)</f>
        <v>0</v>
      </c>
      <c r="G15" s="16">
        <f>IFERROR(VLOOKUP($B15,'CA3'!$B:$E,4,0),0)</f>
        <v>0</v>
      </c>
      <c r="H15" s="16">
        <f>IFERROR(VLOOKUP($B15,'CA4'!$B:$E,4,0),0)</f>
        <v>0</v>
      </c>
      <c r="I15" s="16">
        <f>IFERROR(VLOOKUP($B15,'CA5'!$B:$E,4,0),0)</f>
        <v>0</v>
      </c>
      <c r="J15" s="16">
        <f>IFERROR(VLOOKUP($B15,'CA6'!$B:$E,4,0),0)</f>
        <v>0</v>
      </c>
      <c r="K15" s="16">
        <f>IFERROR(VLOOKUP($B15,'CA7'!$B:$E,4,0),0)</f>
        <v>0</v>
      </c>
      <c r="L15" s="16">
        <f>IFERROR(VLOOKUP($B15,'CA8'!$B:$E,4,0),0)</f>
        <v>1</v>
      </c>
      <c r="M15" s="16">
        <f>IFERROR(VLOOKUP($B15,'CA9'!$B:$E,4,0),0)</f>
        <v>0</v>
      </c>
      <c r="N15" s="16">
        <f>IFERROR(VLOOKUP($B15,'CA10'!$B:$E,4,0),0)</f>
        <v>0</v>
      </c>
      <c r="O15" s="16">
        <f t="shared" si="0"/>
        <v>1</v>
      </c>
      <c r="P15" s="16">
        <v>0</v>
      </c>
      <c r="Q15" s="16">
        <v>1008.40336134454</v>
      </c>
      <c r="R15" s="16">
        <f t="shared" si="1"/>
        <v>1008.40336134454</v>
      </c>
      <c r="S15" s="16">
        <f t="shared" si="2"/>
        <v>0</v>
      </c>
      <c r="T15" s="16">
        <f t="shared" si="3"/>
        <v>1008.40336134454</v>
      </c>
      <c r="U15" s="16">
        <f t="shared" si="4"/>
        <v>1008.40336134454</v>
      </c>
      <c r="W15" s="1">
        <f t="shared" si="5"/>
        <v>0</v>
      </c>
      <c r="X15" s="1">
        <f t="shared" si="6"/>
        <v>0</v>
      </c>
      <c r="Y15" s="1">
        <f t="shared" si="7"/>
        <v>0</v>
      </c>
      <c r="Z15" s="1">
        <f t="shared" si="8"/>
        <v>0</v>
      </c>
      <c r="AA15" s="1">
        <f t="shared" si="9"/>
        <v>0</v>
      </c>
      <c r="AB15" s="1">
        <f t="shared" si="10"/>
        <v>0</v>
      </c>
      <c r="AC15" s="1">
        <f t="shared" si="11"/>
        <v>0</v>
      </c>
      <c r="AD15" s="1">
        <f t="shared" si="12"/>
        <v>1008.40336134454</v>
      </c>
      <c r="AE15" s="1">
        <f t="shared" si="13"/>
        <v>0</v>
      </c>
    </row>
    <row r="16" spans="1:31" ht="51" customHeight="1" x14ac:dyDescent="0.25">
      <c r="A16" s="11" t="s">
        <v>139</v>
      </c>
      <c r="B16" s="11" t="s">
        <v>47</v>
      </c>
      <c r="C16" s="11" t="s">
        <v>25</v>
      </c>
      <c r="D16" s="15" t="s">
        <v>56</v>
      </c>
      <c r="E16" s="16">
        <f>IFERROR(VLOOKUP($B16,'CA1'!$B:$E,4,0),0)</f>
        <v>1</v>
      </c>
      <c r="F16" s="16">
        <f>IFERROR(VLOOKUP($B16,'CA2'!$B:$E,4,0),0)</f>
        <v>1</v>
      </c>
      <c r="G16" s="16">
        <f>IFERROR(VLOOKUP($B16,'CA3'!$B:$E,4,0),0)</f>
        <v>1</v>
      </c>
      <c r="H16" s="16">
        <f>IFERROR(VLOOKUP($B16,'CA4'!$B:$E,4,0),0)</f>
        <v>1</v>
      </c>
      <c r="I16" s="16">
        <f>IFERROR(VLOOKUP($B16,'CA5'!$B:$E,4,0),0)</f>
        <v>1</v>
      </c>
      <c r="J16" s="16">
        <f>IFERROR(VLOOKUP($B16,'CA6'!$B:$E,4,0),0)</f>
        <v>1</v>
      </c>
      <c r="K16" s="16">
        <f>IFERROR(VLOOKUP($B16,'CA7'!$B:$E,4,0),0)</f>
        <v>1</v>
      </c>
      <c r="L16" s="16">
        <f>IFERROR(VLOOKUP($B16,'CA8'!$B:$E,4,0),0)</f>
        <v>1</v>
      </c>
      <c r="M16" s="16">
        <f>IFERROR(VLOOKUP($B16,'CA9'!$B:$E,4,0),0)</f>
        <v>1</v>
      </c>
      <c r="N16" s="16">
        <f>IFERROR(VLOOKUP($B16,'CA10'!$B:$E,4,0),0)</f>
        <v>1</v>
      </c>
      <c r="O16" s="16">
        <f t="shared" si="0"/>
        <v>10</v>
      </c>
      <c r="P16" s="16">
        <v>128.865546218487</v>
      </c>
      <c r="Q16" s="16">
        <v>35</v>
      </c>
      <c r="R16" s="16">
        <f t="shared" si="1"/>
        <v>163.865546218487</v>
      </c>
      <c r="S16" s="16">
        <f t="shared" si="2"/>
        <v>1288.65546218487</v>
      </c>
      <c r="T16" s="16">
        <f t="shared" si="3"/>
        <v>350</v>
      </c>
      <c r="U16" s="16">
        <f t="shared" si="4"/>
        <v>1638.65546218487</v>
      </c>
      <c r="W16" s="1">
        <f t="shared" si="5"/>
        <v>163.865546218487</v>
      </c>
      <c r="X16" s="1">
        <f t="shared" si="6"/>
        <v>163.865546218487</v>
      </c>
      <c r="Y16" s="1">
        <f t="shared" si="7"/>
        <v>163.865546218487</v>
      </c>
      <c r="Z16" s="1">
        <f t="shared" si="8"/>
        <v>163.865546218487</v>
      </c>
      <c r="AA16" s="1">
        <f t="shared" si="9"/>
        <v>163.865546218487</v>
      </c>
      <c r="AB16" s="1">
        <f t="shared" si="10"/>
        <v>163.865546218487</v>
      </c>
      <c r="AC16" s="1">
        <f t="shared" si="11"/>
        <v>163.865546218487</v>
      </c>
      <c r="AD16" s="1">
        <f t="shared" si="12"/>
        <v>163.865546218487</v>
      </c>
      <c r="AE16" s="1">
        <f t="shared" si="13"/>
        <v>163.865546218487</v>
      </c>
    </row>
    <row r="17" spans="1:31" ht="51" customHeight="1" x14ac:dyDescent="0.25">
      <c r="A17" s="11" t="s">
        <v>140</v>
      </c>
      <c r="B17" s="11" t="s">
        <v>49</v>
      </c>
      <c r="C17" s="11" t="s">
        <v>25</v>
      </c>
      <c r="D17" s="15" t="s">
        <v>58</v>
      </c>
      <c r="E17" s="16">
        <f>IFERROR(VLOOKUP($B17,'CA1'!$B:$E,4,0),0)</f>
        <v>1</v>
      </c>
      <c r="F17" s="16">
        <f>IFERROR(VLOOKUP($B17,'CA2'!$B:$E,4,0),0)</f>
        <v>1</v>
      </c>
      <c r="G17" s="16">
        <f>IFERROR(VLOOKUP($B17,'CA3'!$B:$E,4,0),0)</f>
        <v>1</v>
      </c>
      <c r="H17" s="16">
        <f>IFERROR(VLOOKUP($B17,'CA4'!$B:$E,4,0),0)</f>
        <v>1</v>
      </c>
      <c r="I17" s="16">
        <f>IFERROR(VLOOKUP($B17,'CA5'!$B:$E,4,0),0)</f>
        <v>1</v>
      </c>
      <c r="J17" s="16">
        <f>IFERROR(VLOOKUP($B17,'CA6'!$B:$E,4,0),0)</f>
        <v>1</v>
      </c>
      <c r="K17" s="16">
        <f>IFERROR(VLOOKUP($B17,'CA7'!$B:$E,4,0),0)</f>
        <v>1</v>
      </c>
      <c r="L17" s="16">
        <f>IFERROR(VLOOKUP($B17,'CA8'!$B:$E,4,0),0)</f>
        <v>1</v>
      </c>
      <c r="M17" s="16">
        <f>IFERROR(VLOOKUP($B17,'CA9'!$B:$E,4,0),0)</f>
        <v>1</v>
      </c>
      <c r="N17" s="16">
        <f>IFERROR(VLOOKUP($B17,'CA10'!$B:$E,4,0),0)</f>
        <v>1</v>
      </c>
      <c r="O17" s="16">
        <f t="shared" si="0"/>
        <v>10</v>
      </c>
      <c r="P17" s="16">
        <v>119.32773109243701</v>
      </c>
      <c r="Q17" s="16">
        <v>200</v>
      </c>
      <c r="R17" s="16">
        <f t="shared" si="1"/>
        <v>319.32773109243703</v>
      </c>
      <c r="S17" s="16">
        <f t="shared" si="2"/>
        <v>1193.2773109243701</v>
      </c>
      <c r="T17" s="16">
        <f t="shared" si="3"/>
        <v>2000</v>
      </c>
      <c r="U17" s="16">
        <f t="shared" si="4"/>
        <v>3193.2773109243703</v>
      </c>
      <c r="W17" s="1">
        <f t="shared" si="5"/>
        <v>319.32773109243703</v>
      </c>
      <c r="X17" s="1">
        <f t="shared" si="6"/>
        <v>319.32773109243703</v>
      </c>
      <c r="Y17" s="1">
        <f t="shared" si="7"/>
        <v>319.32773109243703</v>
      </c>
      <c r="Z17" s="1">
        <f t="shared" si="8"/>
        <v>319.32773109243703</v>
      </c>
      <c r="AA17" s="1">
        <f t="shared" si="9"/>
        <v>319.32773109243703</v>
      </c>
      <c r="AB17" s="1">
        <f t="shared" si="10"/>
        <v>319.32773109243703</v>
      </c>
      <c r="AC17" s="1">
        <f t="shared" si="11"/>
        <v>319.32773109243703</v>
      </c>
      <c r="AD17" s="1">
        <f t="shared" si="12"/>
        <v>319.32773109243703</v>
      </c>
      <c r="AE17" s="1">
        <f t="shared" si="13"/>
        <v>319.32773109243703</v>
      </c>
    </row>
    <row r="18" spans="1:31" ht="51" customHeight="1" x14ac:dyDescent="0.25">
      <c r="A18" s="11" t="s">
        <v>141</v>
      </c>
      <c r="B18" s="11" t="s">
        <v>51</v>
      </c>
      <c r="C18" s="11" t="s">
        <v>25</v>
      </c>
      <c r="D18" s="15" t="s">
        <v>142</v>
      </c>
      <c r="E18" s="16">
        <f>IFERROR(VLOOKUP($B18,'CA1'!$B:$E,4,0),0)</f>
        <v>1</v>
      </c>
      <c r="F18" s="16">
        <f>IFERROR(VLOOKUP($B18,'CA2'!$B:$E,4,0),0)</f>
        <v>0</v>
      </c>
      <c r="G18" s="16">
        <f>IFERROR(VLOOKUP($B18,'CA3'!$B:$E,4,0),0)</f>
        <v>0</v>
      </c>
      <c r="H18" s="16">
        <f>IFERROR(VLOOKUP($B18,'CA4'!$B:$E,4,0),0)</f>
        <v>0</v>
      </c>
      <c r="I18" s="16">
        <f>IFERROR(VLOOKUP($B18,'CA5'!$B:$E,4,0),0)</f>
        <v>0</v>
      </c>
      <c r="J18" s="16">
        <f>IFERROR(VLOOKUP($B18,'CA6'!$B:$E,4,0),0)</f>
        <v>0</v>
      </c>
      <c r="K18" s="16">
        <f>IFERROR(VLOOKUP($B18,'CA7'!$B:$E,4,0),0)</f>
        <v>0</v>
      </c>
      <c r="L18" s="16">
        <f>IFERROR(VLOOKUP($B18,'CA8'!$B:$E,4,0),0)</f>
        <v>0</v>
      </c>
      <c r="M18" s="16">
        <f>IFERROR(VLOOKUP($B18,'CA9'!$B:$E,4,0),0)</f>
        <v>0</v>
      </c>
      <c r="N18" s="16">
        <f>IFERROR(VLOOKUP($B18,'CA10'!$B:$E,4,0),0)</f>
        <v>0</v>
      </c>
      <c r="O18" s="16">
        <f t="shared" si="0"/>
        <v>1</v>
      </c>
      <c r="P18" s="16">
        <v>179.663865546219</v>
      </c>
      <c r="Q18" s="16">
        <v>180</v>
      </c>
      <c r="R18" s="16">
        <f t="shared" si="1"/>
        <v>359.66386554621897</v>
      </c>
      <c r="S18" s="16">
        <f t="shared" si="2"/>
        <v>179.663865546219</v>
      </c>
      <c r="T18" s="16">
        <f t="shared" si="3"/>
        <v>180</v>
      </c>
      <c r="U18" s="16">
        <f t="shared" si="4"/>
        <v>359.66386554621897</v>
      </c>
      <c r="W18" s="1">
        <f t="shared" si="5"/>
        <v>359.66386554621897</v>
      </c>
      <c r="X18" s="1">
        <f t="shared" si="6"/>
        <v>0</v>
      </c>
      <c r="Y18" s="1">
        <f t="shared" si="7"/>
        <v>0</v>
      </c>
      <c r="Z18" s="1">
        <f t="shared" si="8"/>
        <v>0</v>
      </c>
      <c r="AA18" s="1">
        <f t="shared" si="9"/>
        <v>0</v>
      </c>
      <c r="AB18" s="1">
        <f t="shared" si="10"/>
        <v>0</v>
      </c>
      <c r="AC18" s="1">
        <f t="shared" si="11"/>
        <v>0</v>
      </c>
      <c r="AD18" s="1">
        <f t="shared" si="12"/>
        <v>0</v>
      </c>
      <c r="AE18" s="1">
        <f t="shared" si="13"/>
        <v>0</v>
      </c>
    </row>
    <row r="19" spans="1:31" ht="51" customHeight="1" x14ac:dyDescent="0.25">
      <c r="A19" s="11" t="s">
        <v>143</v>
      </c>
      <c r="B19" s="11" t="s">
        <v>53</v>
      </c>
      <c r="C19" s="11" t="s">
        <v>25</v>
      </c>
      <c r="D19" s="15" t="s">
        <v>144</v>
      </c>
      <c r="E19" s="16">
        <f>IFERROR(VLOOKUP($B19,'CA1'!$B:$E,4,0),0)</f>
        <v>1</v>
      </c>
      <c r="F19" s="16">
        <f>IFERROR(VLOOKUP($B19,'CA2'!$B:$E,4,0),0)</f>
        <v>1</v>
      </c>
      <c r="G19" s="16">
        <f>IFERROR(VLOOKUP($B19,'CA3'!$B:$E,4,0),0)</f>
        <v>1</v>
      </c>
      <c r="H19" s="16">
        <f>IFERROR(VLOOKUP($B19,'CA4'!$B:$E,4,0),0)</f>
        <v>1</v>
      </c>
      <c r="I19" s="16">
        <f>IFERROR(VLOOKUP($B19,'CA5'!$B:$E,4,0),0)</f>
        <v>1</v>
      </c>
      <c r="J19" s="16">
        <f>IFERROR(VLOOKUP($B19,'CA6'!$B:$E,4,0),0)</f>
        <v>2</v>
      </c>
      <c r="K19" s="16">
        <f>IFERROR(VLOOKUP($B19,'CA7'!$B:$E,4,0),0)</f>
        <v>2</v>
      </c>
      <c r="L19" s="16">
        <f>IFERROR(VLOOKUP($B19,'CA8'!$B:$E,4,0),0)</f>
        <v>1</v>
      </c>
      <c r="M19" s="16">
        <f>IFERROR(VLOOKUP($B19,'CA9'!$B:$E,4,0),0)</f>
        <v>2</v>
      </c>
      <c r="N19" s="16">
        <f>IFERROR(VLOOKUP($B19,'CA10'!$B:$E,4,0),0)</f>
        <v>1</v>
      </c>
      <c r="O19" s="16">
        <f t="shared" si="0"/>
        <v>13</v>
      </c>
      <c r="P19" s="16">
        <v>198.31932773109199</v>
      </c>
      <c r="Q19" s="16">
        <v>0</v>
      </c>
      <c r="R19" s="16">
        <f t="shared" si="1"/>
        <v>198.31932773109199</v>
      </c>
      <c r="S19" s="16">
        <f t="shared" si="2"/>
        <v>2578.1512605041958</v>
      </c>
      <c r="T19" s="16">
        <f t="shared" si="3"/>
        <v>0</v>
      </c>
      <c r="U19" s="16">
        <f t="shared" si="4"/>
        <v>2578.1512605041958</v>
      </c>
      <c r="W19" s="1">
        <f t="shared" si="5"/>
        <v>198.31932773109199</v>
      </c>
      <c r="X19" s="1">
        <f t="shared" si="6"/>
        <v>198.31932773109199</v>
      </c>
      <c r="Y19" s="1">
        <f t="shared" si="7"/>
        <v>198.31932773109199</v>
      </c>
      <c r="Z19" s="1">
        <f t="shared" si="8"/>
        <v>198.31932773109199</v>
      </c>
      <c r="AA19" s="1">
        <f t="shared" si="9"/>
        <v>198.31932773109199</v>
      </c>
      <c r="AB19" s="1">
        <f t="shared" si="10"/>
        <v>396.63865546218398</v>
      </c>
      <c r="AC19" s="1">
        <f t="shared" si="11"/>
        <v>396.63865546218398</v>
      </c>
      <c r="AD19" s="1">
        <f t="shared" si="12"/>
        <v>198.31932773109199</v>
      </c>
      <c r="AE19" s="1">
        <f t="shared" si="13"/>
        <v>396.63865546218398</v>
      </c>
    </row>
    <row r="20" spans="1:31" s="7" customFormat="1" ht="33.75" customHeight="1" x14ac:dyDescent="0.25">
      <c r="D20" s="22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s="7" customFormat="1" ht="33.75" customHeight="1" x14ac:dyDescent="0.25">
      <c r="D21" s="19" t="s">
        <v>68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20">
        <f>SUM(S5:S19)</f>
        <v>125462.98319327735</v>
      </c>
      <c r="T21" s="20">
        <f>SUM(T5:T19)</f>
        <v>41178.64369747899</v>
      </c>
      <c r="U21" s="20">
        <f>SUM(U5:U19)</f>
        <v>166641.62689075634</v>
      </c>
      <c r="W21" s="20">
        <f t="shared" ref="W21:AE21" si="14">SUM(W5:W19)</f>
        <v>14529.62487394958</v>
      </c>
      <c r="X21" s="20">
        <f t="shared" si="14"/>
        <v>14169.961008403361</v>
      </c>
      <c r="Y21" s="20">
        <f t="shared" si="14"/>
        <v>14585.927394957982</v>
      </c>
      <c r="Z21" s="20">
        <f t="shared" si="14"/>
        <v>14585.927394957982</v>
      </c>
      <c r="AA21" s="20">
        <f t="shared" si="14"/>
        <v>14169.961008403361</v>
      </c>
      <c r="AB21" s="20">
        <f t="shared" si="14"/>
        <v>21301.053445378158</v>
      </c>
      <c r="AC21" s="20">
        <f t="shared" si="14"/>
        <v>20885.087058823534</v>
      </c>
      <c r="AD21" s="20">
        <f t="shared" si="14"/>
        <v>15178.364369747902</v>
      </c>
      <c r="AE21" s="20">
        <f t="shared" si="14"/>
        <v>23065.759327731099</v>
      </c>
    </row>
    <row r="22" spans="1:31" s="7" customFormat="1" ht="33.75" customHeight="1" x14ac:dyDescent="0.25"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W22" s="8"/>
      <c r="X22" s="8"/>
      <c r="Y22" s="8"/>
      <c r="Z22" s="8"/>
      <c r="AA22" s="8"/>
      <c r="AB22" s="8"/>
      <c r="AC22" s="8"/>
      <c r="AD22" s="8"/>
      <c r="AE22" s="8"/>
    </row>
    <row r="23" spans="1:31" ht="33.75" customHeight="1" x14ac:dyDescent="0.25">
      <c r="A23" s="21" t="s">
        <v>69</v>
      </c>
      <c r="B23" s="21" t="s">
        <v>69</v>
      </c>
      <c r="C23" s="9"/>
      <c r="D23" s="9"/>
      <c r="E23" s="9" t="str">
        <f t="shared" ref="E23:R23" si="15">E4</f>
        <v>CA1</v>
      </c>
      <c r="F23" s="9" t="str">
        <f t="shared" si="15"/>
        <v>CA2</v>
      </c>
      <c r="G23" s="9" t="str">
        <f t="shared" si="15"/>
        <v>CA3</v>
      </c>
      <c r="H23" s="9" t="str">
        <f t="shared" si="15"/>
        <v>CA4</v>
      </c>
      <c r="I23" s="9" t="str">
        <f t="shared" si="15"/>
        <v>CA5</v>
      </c>
      <c r="J23" s="9" t="str">
        <f t="shared" si="15"/>
        <v>CA6</v>
      </c>
      <c r="K23" s="9" t="str">
        <f t="shared" si="15"/>
        <v>CA7</v>
      </c>
      <c r="L23" s="9" t="str">
        <f t="shared" si="15"/>
        <v>CA8</v>
      </c>
      <c r="M23" s="9" t="str">
        <f t="shared" si="15"/>
        <v>CA9</v>
      </c>
      <c r="N23" s="9" t="str">
        <f t="shared" si="15"/>
        <v>CA10</v>
      </c>
      <c r="O23" s="9" t="str">
        <f t="shared" si="15"/>
        <v>TOTAL</v>
      </c>
      <c r="P23" s="9" t="str">
        <f t="shared" si="15"/>
        <v>MATERIAL</v>
      </c>
      <c r="Q23" s="9" t="str">
        <f t="shared" si="15"/>
        <v>MÀ D'OBRA</v>
      </c>
      <c r="R23" s="9" t="str">
        <f t="shared" si="15"/>
        <v>PREU UNITARI</v>
      </c>
      <c r="S23" s="9"/>
      <c r="T23" s="9"/>
      <c r="U23" s="9" t="str">
        <f>U4</f>
        <v>TOTAL</v>
      </c>
    </row>
    <row r="24" spans="1:31" ht="90" x14ac:dyDescent="0.25">
      <c r="A24" s="11" t="s">
        <v>145</v>
      </c>
      <c r="B24" s="11" t="s">
        <v>70</v>
      </c>
      <c r="C24" s="11" t="s">
        <v>25</v>
      </c>
      <c r="D24" s="15" t="s">
        <v>146</v>
      </c>
      <c r="E24" s="16">
        <f>IFERROR(VLOOKUP($B24,'CA1'!$B:$E,4,0),0)</f>
        <v>1</v>
      </c>
      <c r="F24" s="16">
        <f>IFERROR(VLOOKUP($B24,'CA2'!$B:$E,4,0),0)</f>
        <v>1</v>
      </c>
      <c r="G24" s="16">
        <f>IFERROR(VLOOKUP($B24,'CA3'!$B:$E,4,0),0)</f>
        <v>1</v>
      </c>
      <c r="H24" s="16">
        <f>IFERROR(VLOOKUP($B24,'CA4'!$B:$E,4,0),0)</f>
        <v>1</v>
      </c>
      <c r="I24" s="16">
        <f>IFERROR(VLOOKUP($B24,'CA5'!$B:$E,4,0),0)</f>
        <v>1</v>
      </c>
      <c r="J24" s="16">
        <f>IFERROR(VLOOKUP($B24,'CA6'!$B:$E,4,0),0)</f>
        <v>1</v>
      </c>
      <c r="K24" s="16">
        <f>IFERROR(VLOOKUP($B24,'CA7'!$B:$E,4,0),0)</f>
        <v>1</v>
      </c>
      <c r="L24" s="16">
        <f>IFERROR(VLOOKUP($B24,'CA8'!$B:$E,4,0),0)</f>
        <v>1</v>
      </c>
      <c r="M24" s="16">
        <f>IFERROR(VLOOKUP($B24,'CA9'!$B:$E,4,0),0)</f>
        <v>1</v>
      </c>
      <c r="N24" s="16">
        <f>IFERROR(VLOOKUP($B24,'CA10'!$B:$E,4,0),0)</f>
        <v>1</v>
      </c>
      <c r="O24" s="16">
        <f t="shared" ref="O24:O40" si="16">SUM(E24:N24)</f>
        <v>10</v>
      </c>
      <c r="P24" s="16">
        <v>0</v>
      </c>
      <c r="Q24" s="16">
        <v>197.47899159663899</v>
      </c>
      <c r="R24" s="16">
        <f t="shared" ref="R24:R40" si="17">+P24+Q24</f>
        <v>197.47899159663899</v>
      </c>
      <c r="S24" s="16">
        <f t="shared" ref="S24:S40" si="18">O24*P24</f>
        <v>0</v>
      </c>
      <c r="T24" s="16">
        <f t="shared" ref="T24:T40" si="19">O24*Q24</f>
        <v>1974.7899159663898</v>
      </c>
      <c r="U24" s="16">
        <f t="shared" ref="U24:U40" si="20">+R24*O24</f>
        <v>1974.7899159663898</v>
      </c>
      <c r="W24" s="1">
        <f t="shared" ref="W24:W40" si="21">+E24*$P24+E24*$Q24</f>
        <v>197.47899159663899</v>
      </c>
      <c r="X24" s="1">
        <f t="shared" ref="X24:X40" si="22">+F24*$P24+F24*$Q24</f>
        <v>197.47899159663899</v>
      </c>
      <c r="Y24" s="1">
        <f t="shared" ref="Y24:Y40" si="23">+G24*$P24+G24*$Q24</f>
        <v>197.47899159663899</v>
      </c>
      <c r="Z24" s="1">
        <f t="shared" ref="Z24:Z40" si="24">+H24*$P24+H24*$Q24</f>
        <v>197.47899159663899</v>
      </c>
      <c r="AA24" s="1">
        <f t="shared" ref="AA24:AA40" si="25">+I24*$P24+I24*$Q24</f>
        <v>197.47899159663899</v>
      </c>
      <c r="AB24" s="1">
        <f t="shared" ref="AB24:AB40" si="26">+J24*$P24+J24*$Q24</f>
        <v>197.47899159663899</v>
      </c>
      <c r="AC24" s="1">
        <f t="shared" ref="AC24:AC40" si="27">+K24*$P24+K24*$Q24</f>
        <v>197.47899159663899</v>
      </c>
      <c r="AD24" s="1">
        <f t="shared" ref="AD24:AD40" si="28">+L24*$P24+L24*$Q24</f>
        <v>197.47899159663899</v>
      </c>
      <c r="AE24" s="1">
        <f t="shared" ref="AE24:AE40" si="29">+M24*$P24+M24*$Q24</f>
        <v>197.47899159663899</v>
      </c>
    </row>
    <row r="25" spans="1:31" ht="90" x14ac:dyDescent="0.25">
      <c r="A25" s="11" t="s">
        <v>147</v>
      </c>
      <c r="B25" s="11" t="s">
        <v>72</v>
      </c>
      <c r="C25" s="11" t="s">
        <v>25</v>
      </c>
      <c r="D25" s="15" t="s">
        <v>148</v>
      </c>
      <c r="E25" s="16">
        <f>IFERROR(VLOOKUP($B25,'CA1'!$B:$E,4,0),0)</f>
        <v>0</v>
      </c>
      <c r="F25" s="16">
        <f>IFERROR(VLOOKUP($B25,'CA2'!$B:$E,4,0),0)</f>
        <v>0</v>
      </c>
      <c r="G25" s="16">
        <f>IFERROR(VLOOKUP($B25,'CA3'!$B:$E,4,0),0)</f>
        <v>1</v>
      </c>
      <c r="H25" s="16">
        <f>IFERROR(VLOOKUP($B25,'CA4'!$B:$E,4,0),0)</f>
        <v>1</v>
      </c>
      <c r="I25" s="16">
        <f>IFERROR(VLOOKUP($B25,'CA5'!$B:$E,4,0),0)</f>
        <v>0</v>
      </c>
      <c r="J25" s="16">
        <f>IFERROR(VLOOKUP($B25,'CA6'!$B:$E,4,0),0)</f>
        <v>1</v>
      </c>
      <c r="K25" s="16">
        <f>IFERROR(VLOOKUP($B25,'CA7'!$B:$E,4,0),0)</f>
        <v>0</v>
      </c>
      <c r="L25" s="16">
        <f>IFERROR(VLOOKUP($B25,'CA8'!$B:$E,4,0),0)</f>
        <v>0</v>
      </c>
      <c r="M25" s="16">
        <f>IFERROR(VLOOKUP($B25,'CA9'!$B:$E,4,0),0)</f>
        <v>0</v>
      </c>
      <c r="N25" s="16">
        <f>IFERROR(VLOOKUP($B25,'CA10'!$B:$E,4,0),0)</f>
        <v>0</v>
      </c>
      <c r="O25" s="16">
        <f t="shared" si="16"/>
        <v>3</v>
      </c>
      <c r="P25" s="16">
        <v>0</v>
      </c>
      <c r="Q25" s="16">
        <v>235.29411764705901</v>
      </c>
      <c r="R25" s="16">
        <f t="shared" si="17"/>
        <v>235.29411764705901</v>
      </c>
      <c r="S25" s="16">
        <f t="shared" si="18"/>
        <v>0</v>
      </c>
      <c r="T25" s="16">
        <f t="shared" si="19"/>
        <v>705.88235294117703</v>
      </c>
      <c r="U25" s="16">
        <f t="shared" si="20"/>
        <v>705.88235294117703</v>
      </c>
      <c r="W25" s="1">
        <f t="shared" si="21"/>
        <v>0</v>
      </c>
      <c r="X25" s="1">
        <f t="shared" si="22"/>
        <v>0</v>
      </c>
      <c r="Y25" s="1">
        <f t="shared" si="23"/>
        <v>235.29411764705901</v>
      </c>
      <c r="Z25" s="1">
        <f t="shared" si="24"/>
        <v>235.29411764705901</v>
      </c>
      <c r="AA25" s="1">
        <f t="shared" si="25"/>
        <v>0</v>
      </c>
      <c r="AB25" s="1">
        <f t="shared" si="26"/>
        <v>235.29411764705901</v>
      </c>
      <c r="AC25" s="1">
        <f t="shared" si="27"/>
        <v>0</v>
      </c>
      <c r="AD25" s="1">
        <f t="shared" si="28"/>
        <v>0</v>
      </c>
      <c r="AE25" s="1">
        <f t="shared" si="29"/>
        <v>0</v>
      </c>
    </row>
    <row r="26" spans="1:31" ht="75" x14ac:dyDescent="0.25">
      <c r="A26" s="11" t="s">
        <v>149</v>
      </c>
      <c r="B26" s="11" t="s">
        <v>74</v>
      </c>
      <c r="C26" s="11" t="s">
        <v>25</v>
      </c>
      <c r="D26" s="15" t="s">
        <v>77</v>
      </c>
      <c r="E26" s="16">
        <f>IFERROR(VLOOKUP($B26,'CA1'!$B:$E,4,0),0)</f>
        <v>1</v>
      </c>
      <c r="F26" s="16">
        <f>IFERROR(VLOOKUP($B26,'CA2'!$B:$E,4,0),0)</f>
        <v>1</v>
      </c>
      <c r="G26" s="16">
        <f>IFERROR(VLOOKUP($B26,'CA3'!$B:$E,4,0),0)</f>
        <v>1</v>
      </c>
      <c r="H26" s="16">
        <f>IFERROR(VLOOKUP($B26,'CA4'!$B:$E,4,0),0)</f>
        <v>0</v>
      </c>
      <c r="I26" s="16">
        <f>IFERROR(VLOOKUP($B26,'CA5'!$B:$E,4,0),0)</f>
        <v>1</v>
      </c>
      <c r="J26" s="16">
        <f>IFERROR(VLOOKUP($B26,'CA6'!$B:$E,4,0),0)</f>
        <v>2</v>
      </c>
      <c r="K26" s="16">
        <f>IFERROR(VLOOKUP($B26,'CA7'!$B:$E,4,0),0)</f>
        <v>1</v>
      </c>
      <c r="L26" s="16">
        <f>IFERROR(VLOOKUP($B26,'CA8'!$B:$E,4,0),0)</f>
        <v>1</v>
      </c>
      <c r="M26" s="16">
        <f>IFERROR(VLOOKUP($B26,'CA9'!$B:$E,4,0),0)</f>
        <v>1</v>
      </c>
      <c r="N26" s="16">
        <f>IFERROR(VLOOKUP($B26,'CA10'!$B:$E,4,0),0)</f>
        <v>0</v>
      </c>
      <c r="O26" s="16">
        <f t="shared" si="16"/>
        <v>9</v>
      </c>
      <c r="P26" s="16">
        <v>0</v>
      </c>
      <c r="Q26" s="16">
        <v>126.05042016806701</v>
      </c>
      <c r="R26" s="16">
        <f t="shared" si="17"/>
        <v>126.05042016806701</v>
      </c>
      <c r="S26" s="16">
        <f t="shared" si="18"/>
        <v>0</v>
      </c>
      <c r="T26" s="16">
        <f t="shared" si="19"/>
        <v>1134.453781512603</v>
      </c>
      <c r="U26" s="16">
        <f t="shared" si="20"/>
        <v>1134.453781512603</v>
      </c>
      <c r="W26" s="1">
        <f t="shared" si="21"/>
        <v>126.05042016806701</v>
      </c>
      <c r="X26" s="1">
        <f t="shared" si="22"/>
        <v>126.05042016806701</v>
      </c>
      <c r="Y26" s="1">
        <f t="shared" si="23"/>
        <v>126.05042016806701</v>
      </c>
      <c r="Z26" s="1">
        <f t="shared" si="24"/>
        <v>0</v>
      </c>
      <c r="AA26" s="1">
        <f t="shared" si="25"/>
        <v>126.05042016806701</v>
      </c>
      <c r="AB26" s="1">
        <f t="shared" si="26"/>
        <v>252.10084033613401</v>
      </c>
      <c r="AC26" s="1">
        <f t="shared" si="27"/>
        <v>126.05042016806701</v>
      </c>
      <c r="AD26" s="1">
        <f t="shared" si="28"/>
        <v>126.05042016806701</v>
      </c>
      <c r="AE26" s="1">
        <f t="shared" si="29"/>
        <v>126.05042016806701</v>
      </c>
    </row>
    <row r="27" spans="1:31" ht="30" x14ac:dyDescent="0.25">
      <c r="A27" s="11" t="s">
        <v>150</v>
      </c>
      <c r="B27" s="11" t="s">
        <v>76</v>
      </c>
      <c r="C27" s="11" t="s">
        <v>25</v>
      </c>
      <c r="D27" s="15" t="s">
        <v>151</v>
      </c>
      <c r="E27" s="16">
        <f>IFERROR(VLOOKUP($B27,'CA1'!$B:$E,4,0),0)</f>
        <v>1</v>
      </c>
      <c r="F27" s="16">
        <f>IFERROR(VLOOKUP($B27,'CA2'!$B:$E,4,0),0)</f>
        <v>1</v>
      </c>
      <c r="G27" s="16">
        <f>IFERROR(VLOOKUP($B27,'CA3'!$B:$E,4,0),0)</f>
        <v>1</v>
      </c>
      <c r="H27" s="16">
        <f>IFERROR(VLOOKUP($B27,'CA4'!$B:$E,4,0),0)</f>
        <v>0</v>
      </c>
      <c r="I27" s="16">
        <f>IFERROR(VLOOKUP($B27,'CA5'!$B:$E,4,0),0)</f>
        <v>1</v>
      </c>
      <c r="J27" s="16">
        <f>IFERROR(VLOOKUP($B27,'CA6'!$B:$E,4,0),0)</f>
        <v>2</v>
      </c>
      <c r="K27" s="16">
        <f>IFERROR(VLOOKUP($B27,'CA7'!$B:$E,4,0),0)</f>
        <v>1</v>
      </c>
      <c r="L27" s="16">
        <f>IFERROR(VLOOKUP($B27,'CA8'!$B:$E,4,0),0)</f>
        <v>1</v>
      </c>
      <c r="M27" s="16">
        <f>IFERROR(VLOOKUP($B27,'CA9'!$B:$E,4,0),0)</f>
        <v>1</v>
      </c>
      <c r="N27" s="16">
        <f>IFERROR(VLOOKUP($B27,'CA10'!$B:$E,4,0),0)</f>
        <v>0</v>
      </c>
      <c r="O27" s="16">
        <f t="shared" si="16"/>
        <v>9</v>
      </c>
      <c r="P27" s="16">
        <v>75.630252100840295</v>
      </c>
      <c r="Q27" s="16">
        <v>0</v>
      </c>
      <c r="R27" s="16">
        <f t="shared" si="17"/>
        <v>75.630252100840295</v>
      </c>
      <c r="S27" s="16">
        <f t="shared" si="18"/>
        <v>680.67226890756262</v>
      </c>
      <c r="T27" s="16">
        <f t="shared" si="19"/>
        <v>0</v>
      </c>
      <c r="U27" s="16">
        <f t="shared" si="20"/>
        <v>680.67226890756262</v>
      </c>
      <c r="W27" s="1">
        <f t="shared" si="21"/>
        <v>75.630252100840295</v>
      </c>
      <c r="X27" s="1">
        <f t="shared" si="22"/>
        <v>75.630252100840295</v>
      </c>
      <c r="Y27" s="1">
        <f t="shared" si="23"/>
        <v>75.630252100840295</v>
      </c>
      <c r="Z27" s="1">
        <f t="shared" si="24"/>
        <v>0</v>
      </c>
      <c r="AA27" s="1">
        <f t="shared" si="25"/>
        <v>75.630252100840295</v>
      </c>
      <c r="AB27" s="1">
        <f t="shared" si="26"/>
        <v>151.26050420168059</v>
      </c>
      <c r="AC27" s="1">
        <f t="shared" si="27"/>
        <v>75.630252100840295</v>
      </c>
      <c r="AD27" s="1">
        <f t="shared" si="28"/>
        <v>75.630252100840295</v>
      </c>
      <c r="AE27" s="1">
        <f t="shared" si="29"/>
        <v>75.630252100840295</v>
      </c>
    </row>
    <row r="28" spans="1:31" ht="30" x14ac:dyDescent="0.25">
      <c r="A28" s="11" t="s">
        <v>152</v>
      </c>
      <c r="B28" s="11" t="s">
        <v>78</v>
      </c>
      <c r="C28" s="11"/>
      <c r="D28" s="15" t="s">
        <v>153</v>
      </c>
      <c r="E28" s="16">
        <f>IFERROR(VLOOKUP($B28,'CA1'!$B:$E,4,0),0)</f>
        <v>1</v>
      </c>
      <c r="F28" s="16">
        <f>IFERROR(VLOOKUP($B28,'CA2'!$B:$E,4,0),0)</f>
        <v>1</v>
      </c>
      <c r="G28" s="16">
        <f>IFERROR(VLOOKUP($B28,'CA3'!$B:$E,4,0),0)</f>
        <v>1</v>
      </c>
      <c r="H28" s="16">
        <f>IFERROR(VLOOKUP($B28,'CA4'!$B:$E,4,0),0)</f>
        <v>0</v>
      </c>
      <c r="I28" s="16">
        <f>IFERROR(VLOOKUP($B28,'CA5'!$B:$E,4,0),0)</f>
        <v>1</v>
      </c>
      <c r="J28" s="16">
        <f>IFERROR(VLOOKUP($B28,'CA6'!$B:$E,4,0),0)</f>
        <v>2</v>
      </c>
      <c r="K28" s="16">
        <f>IFERROR(VLOOKUP($B28,'CA7'!$B:$E,4,0),0)</f>
        <v>1</v>
      </c>
      <c r="L28" s="16">
        <f>IFERROR(VLOOKUP($B28,'CA8'!$B:$E,4,0),0)</f>
        <v>1</v>
      </c>
      <c r="M28" s="16">
        <f>IFERROR(VLOOKUP($B28,'CA9'!$B:$E,4,0),0)</f>
        <v>1</v>
      </c>
      <c r="N28" s="16">
        <f>IFERROR(VLOOKUP($B28,'CA10'!$B:$E,4,0),0)</f>
        <v>0</v>
      </c>
      <c r="O28" s="16">
        <f t="shared" si="16"/>
        <v>9</v>
      </c>
      <c r="P28" s="16">
        <v>100.84033613445401</v>
      </c>
      <c r="Q28" s="16">
        <v>0</v>
      </c>
      <c r="R28" s="16">
        <f t="shared" si="17"/>
        <v>100.84033613445401</v>
      </c>
      <c r="S28" s="16">
        <f t="shared" si="18"/>
        <v>907.56302521008604</v>
      </c>
      <c r="T28" s="16">
        <f t="shared" si="19"/>
        <v>0</v>
      </c>
      <c r="U28" s="16">
        <f t="shared" si="20"/>
        <v>907.56302521008604</v>
      </c>
      <c r="W28" s="1">
        <f t="shared" si="21"/>
        <v>100.84033613445401</v>
      </c>
      <c r="X28" s="1">
        <f t="shared" si="22"/>
        <v>100.84033613445401</v>
      </c>
      <c r="Y28" s="1">
        <f t="shared" si="23"/>
        <v>100.84033613445401</v>
      </c>
      <c r="Z28" s="1">
        <f t="shared" si="24"/>
        <v>0</v>
      </c>
      <c r="AA28" s="1">
        <f t="shared" si="25"/>
        <v>100.84033613445401</v>
      </c>
      <c r="AB28" s="1">
        <f t="shared" si="26"/>
        <v>201.68067226890801</v>
      </c>
      <c r="AC28" s="1">
        <f t="shared" si="27"/>
        <v>100.84033613445401</v>
      </c>
      <c r="AD28" s="1">
        <f t="shared" si="28"/>
        <v>100.84033613445401</v>
      </c>
      <c r="AE28" s="1">
        <f t="shared" si="29"/>
        <v>100.84033613445401</v>
      </c>
    </row>
    <row r="29" spans="1:31" ht="75" x14ac:dyDescent="0.25">
      <c r="A29" s="11" t="s">
        <v>154</v>
      </c>
      <c r="B29" s="11" t="s">
        <v>80</v>
      </c>
      <c r="C29" s="11" t="s">
        <v>25</v>
      </c>
      <c r="D29" s="15" t="s">
        <v>83</v>
      </c>
      <c r="E29" s="16">
        <f>IFERROR(VLOOKUP($B29,'CA1'!$B:$E,4,0),0)</f>
        <v>0</v>
      </c>
      <c r="F29" s="16">
        <f>IFERROR(VLOOKUP($B29,'CA2'!$B:$E,4,0),0)</f>
        <v>0</v>
      </c>
      <c r="G29" s="16">
        <f>IFERROR(VLOOKUP($B29,'CA3'!$B:$E,4,0),0)</f>
        <v>0</v>
      </c>
      <c r="H29" s="16">
        <f>IFERROR(VLOOKUP($B29,'CA4'!$B:$E,4,0),0)</f>
        <v>1</v>
      </c>
      <c r="I29" s="16">
        <f>IFERROR(VLOOKUP($B29,'CA5'!$B:$E,4,0),0)</f>
        <v>0</v>
      </c>
      <c r="J29" s="16">
        <f>IFERROR(VLOOKUP($B29,'CA6'!$B:$E,4,0),0)</f>
        <v>0</v>
      </c>
      <c r="K29" s="16">
        <f>IFERROR(VLOOKUP($B29,'CA7'!$B:$E,4,0),0)</f>
        <v>0</v>
      </c>
      <c r="L29" s="16">
        <f>IFERROR(VLOOKUP($B29,'CA8'!$B:$E,4,0),0)</f>
        <v>1</v>
      </c>
      <c r="M29" s="16">
        <f>IFERROR(VLOOKUP($B29,'CA9'!$B:$E,4,0),0)</f>
        <v>1</v>
      </c>
      <c r="N29" s="16">
        <f>IFERROR(VLOOKUP($B29,'CA10'!$B:$E,4,0),0)</f>
        <v>0</v>
      </c>
      <c r="O29" s="16">
        <f t="shared" si="16"/>
        <v>3</v>
      </c>
      <c r="P29" s="16">
        <v>0</v>
      </c>
      <c r="Q29" s="16">
        <v>92.436974789915993</v>
      </c>
      <c r="R29" s="16">
        <f t="shared" si="17"/>
        <v>92.436974789915993</v>
      </c>
      <c r="S29" s="16">
        <f t="shared" si="18"/>
        <v>0</v>
      </c>
      <c r="T29" s="16">
        <f t="shared" si="19"/>
        <v>277.31092436974797</v>
      </c>
      <c r="U29" s="16">
        <f t="shared" si="20"/>
        <v>277.31092436974797</v>
      </c>
      <c r="W29" s="1">
        <f t="shared" si="21"/>
        <v>0</v>
      </c>
      <c r="X29" s="1">
        <f t="shared" si="22"/>
        <v>0</v>
      </c>
      <c r="Y29" s="1">
        <f t="shared" si="23"/>
        <v>0</v>
      </c>
      <c r="Z29" s="1">
        <f t="shared" si="24"/>
        <v>92.436974789915993</v>
      </c>
      <c r="AA29" s="1">
        <f t="shared" si="25"/>
        <v>0</v>
      </c>
      <c r="AB29" s="1">
        <f t="shared" si="26"/>
        <v>0</v>
      </c>
      <c r="AC29" s="1">
        <f t="shared" si="27"/>
        <v>0</v>
      </c>
      <c r="AD29" s="1">
        <f t="shared" si="28"/>
        <v>92.436974789915993</v>
      </c>
      <c r="AE29" s="1">
        <f t="shared" si="29"/>
        <v>92.436974789915993</v>
      </c>
    </row>
    <row r="30" spans="1:31" ht="30" x14ac:dyDescent="0.25">
      <c r="A30" s="11" t="s">
        <v>155</v>
      </c>
      <c r="B30" s="11" t="s">
        <v>82</v>
      </c>
      <c r="C30" s="11" t="s">
        <v>25</v>
      </c>
      <c r="D30" s="15" t="s">
        <v>85</v>
      </c>
      <c r="E30" s="16">
        <f>IFERROR(VLOOKUP($B30,'CA1'!$B:$E,4,0),0)</f>
        <v>0</v>
      </c>
      <c r="F30" s="16">
        <f>IFERROR(VLOOKUP($B30,'CA2'!$B:$E,4,0),0)</f>
        <v>0</v>
      </c>
      <c r="G30" s="16">
        <f>IFERROR(VLOOKUP($B30,'CA3'!$B:$E,4,0),0)</f>
        <v>0</v>
      </c>
      <c r="H30" s="16">
        <f>IFERROR(VLOOKUP($B30,'CA4'!$B:$E,4,0),0)</f>
        <v>1</v>
      </c>
      <c r="I30" s="16">
        <f>IFERROR(VLOOKUP($B30,'CA5'!$B:$E,4,0),0)</f>
        <v>0</v>
      </c>
      <c r="J30" s="16">
        <f>IFERROR(VLOOKUP($B30,'CA6'!$B:$E,4,0),0)</f>
        <v>0</v>
      </c>
      <c r="K30" s="16">
        <f>IFERROR(VLOOKUP($B30,'CA7'!$B:$E,4,0),0)</f>
        <v>0</v>
      </c>
      <c r="L30" s="16">
        <f>IFERROR(VLOOKUP($B30,'CA8'!$B:$E,4,0),0)</f>
        <v>1</v>
      </c>
      <c r="M30" s="16">
        <f>IFERROR(VLOOKUP($B30,'CA9'!$B:$E,4,0),0)</f>
        <v>1</v>
      </c>
      <c r="N30" s="16">
        <f>IFERROR(VLOOKUP($B30,'CA10'!$B:$E,4,0),0)</f>
        <v>0</v>
      </c>
      <c r="O30" s="16">
        <f t="shared" si="16"/>
        <v>3</v>
      </c>
      <c r="P30" s="16">
        <v>33.613445378151297</v>
      </c>
      <c r="Q30" s="16">
        <v>0</v>
      </c>
      <c r="R30" s="16">
        <f t="shared" si="17"/>
        <v>33.613445378151297</v>
      </c>
      <c r="S30" s="16">
        <f t="shared" si="18"/>
        <v>100.84033613445389</v>
      </c>
      <c r="T30" s="16">
        <f t="shared" si="19"/>
        <v>0</v>
      </c>
      <c r="U30" s="16">
        <f t="shared" si="20"/>
        <v>100.84033613445389</v>
      </c>
      <c r="W30" s="1">
        <f t="shared" si="21"/>
        <v>0</v>
      </c>
      <c r="X30" s="1">
        <f t="shared" si="22"/>
        <v>0</v>
      </c>
      <c r="Y30" s="1">
        <f t="shared" si="23"/>
        <v>0</v>
      </c>
      <c r="Z30" s="1">
        <f t="shared" si="24"/>
        <v>33.613445378151297</v>
      </c>
      <c r="AA30" s="1">
        <f t="shared" si="25"/>
        <v>0</v>
      </c>
      <c r="AB30" s="1">
        <f t="shared" si="26"/>
        <v>0</v>
      </c>
      <c r="AC30" s="1">
        <f t="shared" si="27"/>
        <v>0</v>
      </c>
      <c r="AD30" s="1">
        <f t="shared" si="28"/>
        <v>33.613445378151297</v>
      </c>
      <c r="AE30" s="1">
        <f t="shared" si="29"/>
        <v>33.613445378151297</v>
      </c>
    </row>
    <row r="31" spans="1:31" ht="30" x14ac:dyDescent="0.25">
      <c r="A31" s="11" t="s">
        <v>156</v>
      </c>
      <c r="B31" s="11" t="s">
        <v>84</v>
      </c>
      <c r="C31" s="11" t="s">
        <v>25</v>
      </c>
      <c r="D31" s="15" t="s">
        <v>87</v>
      </c>
      <c r="E31" s="16">
        <f>IFERROR(VLOOKUP($B31,'CA1'!$B:$E,4,0),0)</f>
        <v>0</v>
      </c>
      <c r="F31" s="16">
        <f>IFERROR(VLOOKUP($B31,'CA2'!$B:$E,4,0),0)</f>
        <v>0</v>
      </c>
      <c r="G31" s="16">
        <f>IFERROR(VLOOKUP($B31,'CA3'!$B:$E,4,0),0)</f>
        <v>0</v>
      </c>
      <c r="H31" s="16">
        <f>IFERROR(VLOOKUP($B31,'CA4'!$B:$E,4,0),0)</f>
        <v>1</v>
      </c>
      <c r="I31" s="16">
        <f>IFERROR(VLOOKUP($B31,'CA5'!$B:$E,4,0),0)</f>
        <v>0</v>
      </c>
      <c r="J31" s="16">
        <f>IFERROR(VLOOKUP($B31,'CA6'!$B:$E,4,0),0)</f>
        <v>0</v>
      </c>
      <c r="K31" s="16">
        <f>IFERROR(VLOOKUP($B31,'CA7'!$B:$E,4,0),0)</f>
        <v>0</v>
      </c>
      <c r="L31" s="16">
        <f>IFERROR(VLOOKUP($B31,'CA8'!$B:$E,4,0),0)</f>
        <v>1</v>
      </c>
      <c r="M31" s="16">
        <f>IFERROR(VLOOKUP($B31,'CA9'!$B:$E,4,0),0)</f>
        <v>1</v>
      </c>
      <c r="N31" s="16">
        <f>IFERROR(VLOOKUP($B31,'CA10'!$B:$E,4,0),0)</f>
        <v>0</v>
      </c>
      <c r="O31" s="16">
        <f t="shared" si="16"/>
        <v>3</v>
      </c>
      <c r="P31" s="16">
        <v>67.226890756302495</v>
      </c>
      <c r="Q31" s="16">
        <v>0</v>
      </c>
      <c r="R31" s="16">
        <f t="shared" si="17"/>
        <v>67.226890756302495</v>
      </c>
      <c r="S31" s="16">
        <f t="shared" si="18"/>
        <v>201.68067226890747</v>
      </c>
      <c r="T31" s="16">
        <f t="shared" si="19"/>
        <v>0</v>
      </c>
      <c r="U31" s="16">
        <f t="shared" si="20"/>
        <v>201.68067226890747</v>
      </c>
      <c r="W31" s="1">
        <f t="shared" si="21"/>
        <v>0</v>
      </c>
      <c r="X31" s="1">
        <f t="shared" si="22"/>
        <v>0</v>
      </c>
      <c r="Y31" s="1">
        <f t="shared" si="23"/>
        <v>0</v>
      </c>
      <c r="Z31" s="1">
        <f t="shared" si="24"/>
        <v>67.226890756302495</v>
      </c>
      <c r="AA31" s="1">
        <f t="shared" si="25"/>
        <v>0</v>
      </c>
      <c r="AB31" s="1">
        <f t="shared" si="26"/>
        <v>0</v>
      </c>
      <c r="AC31" s="1">
        <f t="shared" si="27"/>
        <v>0</v>
      </c>
      <c r="AD31" s="1">
        <f t="shared" si="28"/>
        <v>67.226890756302495</v>
      </c>
      <c r="AE31" s="1">
        <f t="shared" si="29"/>
        <v>67.226890756302495</v>
      </c>
    </row>
    <row r="32" spans="1:31" ht="90" x14ac:dyDescent="0.25">
      <c r="A32" s="11" t="s">
        <v>157</v>
      </c>
      <c r="B32" s="11" t="s">
        <v>86</v>
      </c>
      <c r="C32" s="11" t="s">
        <v>25</v>
      </c>
      <c r="D32" s="15" t="s">
        <v>89</v>
      </c>
      <c r="E32" s="16">
        <f>IFERROR(VLOOKUP($B32,'CA1'!$B:$E,4,0),0)</f>
        <v>0</v>
      </c>
      <c r="F32" s="16">
        <f>IFERROR(VLOOKUP($B32,'CA2'!$B:$E,4,0),0)</f>
        <v>0</v>
      </c>
      <c r="G32" s="16">
        <f>IFERROR(VLOOKUP($B32,'CA3'!$B:$E,4,0),0)</f>
        <v>1</v>
      </c>
      <c r="H32" s="16">
        <f>IFERROR(VLOOKUP($B32,'CA4'!$B:$E,4,0),0)</f>
        <v>1</v>
      </c>
      <c r="I32" s="16">
        <f>IFERROR(VLOOKUP($B32,'CA5'!$B:$E,4,0),0)</f>
        <v>0</v>
      </c>
      <c r="J32" s="16">
        <f>IFERROR(VLOOKUP($B32,'CA6'!$B:$E,4,0),0)</f>
        <v>0</v>
      </c>
      <c r="K32" s="16">
        <f>IFERROR(VLOOKUP($B32,'CA7'!$B:$E,4,0),0)</f>
        <v>1</v>
      </c>
      <c r="L32" s="16">
        <f>IFERROR(VLOOKUP($B32,'CA8'!$B:$E,4,0),0)</f>
        <v>0</v>
      </c>
      <c r="M32" s="16">
        <f>IFERROR(VLOOKUP($B32,'CA9'!$B:$E,4,0),0)</f>
        <v>0</v>
      </c>
      <c r="N32" s="16">
        <f>IFERROR(VLOOKUP($B32,'CA10'!$B:$E,4,0),0)</f>
        <v>0</v>
      </c>
      <c r="O32" s="16">
        <f t="shared" si="16"/>
        <v>3</v>
      </c>
      <c r="P32" s="16">
        <v>0</v>
      </c>
      <c r="Q32" s="16">
        <v>168.06722689075599</v>
      </c>
      <c r="R32" s="16">
        <f t="shared" si="17"/>
        <v>168.06722689075599</v>
      </c>
      <c r="S32" s="16">
        <f t="shared" si="18"/>
        <v>0</v>
      </c>
      <c r="T32" s="16">
        <f t="shared" si="19"/>
        <v>504.20168067226797</v>
      </c>
      <c r="U32" s="16">
        <f t="shared" si="20"/>
        <v>504.20168067226797</v>
      </c>
      <c r="W32" s="1">
        <f t="shared" si="21"/>
        <v>0</v>
      </c>
      <c r="X32" s="1">
        <f t="shared" si="22"/>
        <v>0</v>
      </c>
      <c r="Y32" s="1">
        <f t="shared" si="23"/>
        <v>168.06722689075599</v>
      </c>
      <c r="Z32" s="1">
        <f t="shared" si="24"/>
        <v>168.06722689075599</v>
      </c>
      <c r="AA32" s="1">
        <f t="shared" si="25"/>
        <v>0</v>
      </c>
      <c r="AB32" s="1">
        <f t="shared" si="26"/>
        <v>0</v>
      </c>
      <c r="AC32" s="1">
        <f t="shared" si="27"/>
        <v>168.06722689075599</v>
      </c>
      <c r="AD32" s="1">
        <f t="shared" si="28"/>
        <v>0</v>
      </c>
      <c r="AE32" s="1">
        <f t="shared" si="29"/>
        <v>0</v>
      </c>
    </row>
    <row r="33" spans="1:31" ht="30" x14ac:dyDescent="0.25">
      <c r="A33" s="11" t="s">
        <v>158</v>
      </c>
      <c r="B33" s="11" t="s">
        <v>88</v>
      </c>
      <c r="C33" s="11" t="s">
        <v>25</v>
      </c>
      <c r="D33" s="15" t="s">
        <v>91</v>
      </c>
      <c r="E33" s="16">
        <f>IFERROR(VLOOKUP($B33,'CA1'!$B:$E,4,0),0)</f>
        <v>0</v>
      </c>
      <c r="F33" s="16">
        <f>IFERROR(VLOOKUP($B33,'CA2'!$B:$E,4,0),0)</f>
        <v>0</v>
      </c>
      <c r="G33" s="16">
        <f>IFERROR(VLOOKUP($B33,'CA3'!$B:$E,4,0),0)</f>
        <v>1</v>
      </c>
      <c r="H33" s="16">
        <f>IFERROR(VLOOKUP($B33,'CA4'!$B:$E,4,0),0)</f>
        <v>1</v>
      </c>
      <c r="I33" s="16">
        <f>IFERROR(VLOOKUP($B33,'CA5'!$B:$E,4,0),0)</f>
        <v>0</v>
      </c>
      <c r="J33" s="16">
        <f>IFERROR(VLOOKUP($B33,'CA6'!$B:$E,4,0),0)</f>
        <v>0</v>
      </c>
      <c r="K33" s="16">
        <f>IFERROR(VLOOKUP($B33,'CA7'!$B:$E,4,0),0)</f>
        <v>1</v>
      </c>
      <c r="L33" s="16">
        <f>IFERROR(VLOOKUP($B33,'CA8'!$B:$E,4,0),0)</f>
        <v>0</v>
      </c>
      <c r="M33" s="16">
        <f>IFERROR(VLOOKUP($B33,'CA9'!$B:$E,4,0),0)</f>
        <v>0</v>
      </c>
      <c r="N33" s="16">
        <f>IFERROR(VLOOKUP($B33,'CA10'!$B:$E,4,0),0)</f>
        <v>0</v>
      </c>
      <c r="O33" s="16">
        <f t="shared" si="16"/>
        <v>3</v>
      </c>
      <c r="P33" s="16">
        <v>84.033613445378194</v>
      </c>
      <c r="Q33" s="16">
        <v>0</v>
      </c>
      <c r="R33" s="16">
        <f t="shared" si="17"/>
        <v>84.033613445378194</v>
      </c>
      <c r="S33" s="16">
        <f t="shared" si="18"/>
        <v>252.10084033613458</v>
      </c>
      <c r="T33" s="16">
        <f t="shared" si="19"/>
        <v>0</v>
      </c>
      <c r="U33" s="16">
        <f t="shared" si="20"/>
        <v>252.10084033613458</v>
      </c>
      <c r="W33" s="1">
        <f t="shared" si="21"/>
        <v>0</v>
      </c>
      <c r="X33" s="1">
        <f t="shared" si="22"/>
        <v>0</v>
      </c>
      <c r="Y33" s="1">
        <f t="shared" si="23"/>
        <v>84.033613445378194</v>
      </c>
      <c r="Z33" s="1">
        <f t="shared" si="24"/>
        <v>84.033613445378194</v>
      </c>
      <c r="AA33" s="1">
        <f t="shared" si="25"/>
        <v>0</v>
      </c>
      <c r="AB33" s="1">
        <f t="shared" si="26"/>
        <v>0</v>
      </c>
      <c r="AC33" s="1">
        <f t="shared" si="27"/>
        <v>84.033613445378194</v>
      </c>
      <c r="AD33" s="1">
        <f t="shared" si="28"/>
        <v>0</v>
      </c>
      <c r="AE33" s="1">
        <f t="shared" si="29"/>
        <v>0</v>
      </c>
    </row>
    <row r="34" spans="1:31" ht="30" x14ac:dyDescent="0.25">
      <c r="A34" s="11" t="s">
        <v>159</v>
      </c>
      <c r="B34" s="11" t="s">
        <v>90</v>
      </c>
      <c r="C34" s="11" t="s">
        <v>25</v>
      </c>
      <c r="D34" s="15" t="s">
        <v>93</v>
      </c>
      <c r="E34" s="16">
        <f>IFERROR(VLOOKUP($B34,'CA1'!$B:$E,4,0),0)</f>
        <v>0</v>
      </c>
      <c r="F34" s="16">
        <f>IFERROR(VLOOKUP($B34,'CA2'!$B:$E,4,0),0)</f>
        <v>0</v>
      </c>
      <c r="G34" s="16">
        <f>IFERROR(VLOOKUP($B34,'CA3'!$B:$E,4,0),0)</f>
        <v>1</v>
      </c>
      <c r="H34" s="16">
        <f>IFERROR(VLOOKUP($B34,'CA4'!$B:$E,4,0),0)</f>
        <v>1</v>
      </c>
      <c r="I34" s="16">
        <f>IFERROR(VLOOKUP($B34,'CA5'!$B:$E,4,0),0)</f>
        <v>0</v>
      </c>
      <c r="J34" s="16">
        <f>IFERROR(VLOOKUP($B34,'CA6'!$B:$E,4,0),0)</f>
        <v>0</v>
      </c>
      <c r="K34" s="16">
        <f>IFERROR(VLOOKUP($B34,'CA7'!$B:$E,4,0),0)</f>
        <v>1</v>
      </c>
      <c r="L34" s="16">
        <f>IFERROR(VLOOKUP($B34,'CA8'!$B:$E,4,0),0)</f>
        <v>0</v>
      </c>
      <c r="M34" s="16">
        <f>IFERROR(VLOOKUP($B34,'CA9'!$B:$E,4,0),0)</f>
        <v>0</v>
      </c>
      <c r="N34" s="16">
        <f>IFERROR(VLOOKUP($B34,'CA10'!$B:$E,4,0),0)</f>
        <v>0</v>
      </c>
      <c r="O34" s="16">
        <f t="shared" si="16"/>
        <v>3</v>
      </c>
      <c r="P34" s="16">
        <v>126.05042016806701</v>
      </c>
      <c r="Q34" s="16">
        <v>0</v>
      </c>
      <c r="R34" s="16">
        <f t="shared" si="17"/>
        <v>126.05042016806701</v>
      </c>
      <c r="S34" s="16">
        <f t="shared" si="18"/>
        <v>378.15126050420099</v>
      </c>
      <c r="T34" s="16">
        <f t="shared" si="19"/>
        <v>0</v>
      </c>
      <c r="U34" s="16">
        <f t="shared" si="20"/>
        <v>378.15126050420099</v>
      </c>
      <c r="W34" s="1">
        <f t="shared" si="21"/>
        <v>0</v>
      </c>
      <c r="X34" s="1">
        <f t="shared" si="22"/>
        <v>0</v>
      </c>
      <c r="Y34" s="1">
        <f t="shared" si="23"/>
        <v>126.05042016806701</v>
      </c>
      <c r="Z34" s="1">
        <f t="shared" si="24"/>
        <v>126.05042016806701</v>
      </c>
      <c r="AA34" s="1">
        <f t="shared" si="25"/>
        <v>0</v>
      </c>
      <c r="AB34" s="1">
        <f t="shared" si="26"/>
        <v>0</v>
      </c>
      <c r="AC34" s="1">
        <f t="shared" si="27"/>
        <v>126.05042016806701</v>
      </c>
      <c r="AD34" s="1">
        <f t="shared" si="28"/>
        <v>0</v>
      </c>
      <c r="AE34" s="1">
        <f t="shared" si="29"/>
        <v>0</v>
      </c>
    </row>
    <row r="35" spans="1:31" ht="120" x14ac:dyDescent="0.25">
      <c r="A35" s="11" t="s">
        <v>160</v>
      </c>
      <c r="B35" s="11" t="s">
        <v>92</v>
      </c>
      <c r="C35" s="11" t="s">
        <v>60</v>
      </c>
      <c r="D35" s="15" t="s">
        <v>97</v>
      </c>
      <c r="E35" s="16">
        <f>IFERROR(VLOOKUP($B35,'CA1'!$B:$E,4,0),0)</f>
        <v>5</v>
      </c>
      <c r="F35" s="16">
        <f>IFERROR(VLOOKUP($B35,'CA2'!$B:$E,4,0),0)</f>
        <v>15</v>
      </c>
      <c r="G35" s="16">
        <f>IFERROR(VLOOKUP($B35,'CA3'!$B:$E,4,0),0)</f>
        <v>60</v>
      </c>
      <c r="H35" s="16">
        <f>IFERROR(VLOOKUP($B35,'CA4'!$B:$E,4,0),0)</f>
        <v>5</v>
      </c>
      <c r="I35" s="16">
        <f>IFERROR(VLOOKUP($B35,'CA5'!$B:$E,4,0),0)</f>
        <v>10</v>
      </c>
      <c r="J35" s="16">
        <f>IFERROR(VLOOKUP($B35,'CA6'!$B:$E,4,0),0)</f>
        <v>20</v>
      </c>
      <c r="K35" s="16">
        <f>IFERROR(VLOOKUP($B35,'CA7'!$B:$E,4,0),0)</f>
        <v>10</v>
      </c>
      <c r="L35" s="16">
        <f>IFERROR(VLOOKUP($B35,'CA8'!$B:$E,4,0),0)</f>
        <v>15</v>
      </c>
      <c r="M35" s="16">
        <f>IFERROR(VLOOKUP($B35,'CA9'!$B:$E,4,0),0)</f>
        <v>20</v>
      </c>
      <c r="N35" s="16">
        <f>IFERROR(VLOOKUP($B35,'CA10'!$B:$E,4,0),0)</f>
        <v>0</v>
      </c>
      <c r="O35" s="16">
        <f t="shared" si="16"/>
        <v>160</v>
      </c>
      <c r="P35" s="16">
        <v>0</v>
      </c>
      <c r="Q35" s="16">
        <v>42.016806722689097</v>
      </c>
      <c r="R35" s="16">
        <f t="shared" si="17"/>
        <v>42.016806722689097</v>
      </c>
      <c r="S35" s="16">
        <f t="shared" si="18"/>
        <v>0</v>
      </c>
      <c r="T35" s="16">
        <f t="shared" si="19"/>
        <v>6722.6890756302555</v>
      </c>
      <c r="U35" s="16">
        <f t="shared" si="20"/>
        <v>6722.6890756302555</v>
      </c>
      <c r="W35" s="1">
        <f t="shared" si="21"/>
        <v>210.08403361344548</v>
      </c>
      <c r="X35" s="1">
        <f t="shared" si="22"/>
        <v>630.25210084033642</v>
      </c>
      <c r="Y35" s="1">
        <f t="shared" si="23"/>
        <v>2521.0084033613457</v>
      </c>
      <c r="Z35" s="1">
        <f t="shared" si="24"/>
        <v>210.08403361344548</v>
      </c>
      <c r="AA35" s="1">
        <f t="shared" si="25"/>
        <v>420.16806722689097</v>
      </c>
      <c r="AB35" s="1">
        <f t="shared" si="26"/>
        <v>840.33613445378194</v>
      </c>
      <c r="AC35" s="1">
        <f t="shared" si="27"/>
        <v>420.16806722689097</v>
      </c>
      <c r="AD35" s="1">
        <f t="shared" si="28"/>
        <v>630.25210084033642</v>
      </c>
      <c r="AE35" s="1">
        <f t="shared" si="29"/>
        <v>840.33613445378194</v>
      </c>
    </row>
    <row r="36" spans="1:31" ht="45" x14ac:dyDescent="0.25">
      <c r="A36" s="11" t="s">
        <v>161</v>
      </c>
      <c r="B36" s="11" t="s">
        <v>94</v>
      </c>
      <c r="C36" s="11" t="s">
        <v>25</v>
      </c>
      <c r="D36" s="15" t="s">
        <v>99</v>
      </c>
      <c r="E36" s="16">
        <f>IFERROR(VLOOKUP($B36,'CA1'!$B:$E,4,0),0)</f>
        <v>1</v>
      </c>
      <c r="F36" s="16">
        <f>IFERROR(VLOOKUP($B36,'CA2'!$B:$E,4,0),0)</f>
        <v>1</v>
      </c>
      <c r="G36" s="16">
        <f>IFERROR(VLOOKUP($B36,'CA3'!$B:$E,4,0),0)</f>
        <v>1</v>
      </c>
      <c r="H36" s="16">
        <f>IFERROR(VLOOKUP($B36,'CA4'!$B:$E,4,0),0)</f>
        <v>1</v>
      </c>
      <c r="I36" s="16">
        <f>IFERROR(VLOOKUP($B36,'CA5'!$B:$E,4,0),0)</f>
        <v>1</v>
      </c>
      <c r="J36" s="16">
        <f>IFERROR(VLOOKUP($B36,'CA6'!$B:$E,4,0),0)</f>
        <v>1</v>
      </c>
      <c r="K36" s="16">
        <f>IFERROR(VLOOKUP($B36,'CA7'!$B:$E,4,0),0)</f>
        <v>1</v>
      </c>
      <c r="L36" s="16">
        <f>IFERROR(VLOOKUP($B36,'CA8'!$B:$E,4,0),0)</f>
        <v>1</v>
      </c>
      <c r="M36" s="16">
        <f>IFERROR(VLOOKUP($B36,'CA9'!$B:$E,4,0),0)</f>
        <v>1</v>
      </c>
      <c r="N36" s="16">
        <f>IFERROR(VLOOKUP($B36,'CA10'!$B:$E,4,0),0)</f>
        <v>1</v>
      </c>
      <c r="O36" s="16">
        <f t="shared" si="16"/>
        <v>10</v>
      </c>
      <c r="P36" s="16">
        <v>21.428571428571399</v>
      </c>
      <c r="Q36" s="16">
        <v>50</v>
      </c>
      <c r="R36" s="16">
        <f t="shared" si="17"/>
        <v>71.428571428571402</v>
      </c>
      <c r="S36" s="16">
        <f t="shared" si="18"/>
        <v>214.28571428571399</v>
      </c>
      <c r="T36" s="16">
        <f t="shared" si="19"/>
        <v>500</v>
      </c>
      <c r="U36" s="16">
        <f t="shared" si="20"/>
        <v>714.28571428571399</v>
      </c>
      <c r="W36" s="1">
        <f t="shared" si="21"/>
        <v>71.428571428571402</v>
      </c>
      <c r="X36" s="1">
        <f t="shared" si="22"/>
        <v>71.428571428571402</v>
      </c>
      <c r="Y36" s="1">
        <f t="shared" si="23"/>
        <v>71.428571428571402</v>
      </c>
      <c r="Z36" s="1">
        <f t="shared" si="24"/>
        <v>71.428571428571402</v>
      </c>
      <c r="AA36" s="1">
        <f t="shared" si="25"/>
        <v>71.428571428571402</v>
      </c>
      <c r="AB36" s="1">
        <f t="shared" si="26"/>
        <v>71.428571428571402</v>
      </c>
      <c r="AC36" s="1">
        <f t="shared" si="27"/>
        <v>71.428571428571402</v>
      </c>
      <c r="AD36" s="1">
        <f t="shared" si="28"/>
        <v>71.428571428571402</v>
      </c>
      <c r="AE36" s="1">
        <f t="shared" si="29"/>
        <v>71.428571428571402</v>
      </c>
    </row>
    <row r="37" spans="1:31" ht="30" x14ac:dyDescent="0.25">
      <c r="A37" s="11" t="s">
        <v>162</v>
      </c>
      <c r="B37" s="11" t="s">
        <v>96</v>
      </c>
      <c r="C37" s="11" t="s">
        <v>60</v>
      </c>
      <c r="D37" s="15" t="s">
        <v>101</v>
      </c>
      <c r="E37" s="16">
        <f>IFERROR(VLOOKUP($B37,'CA1'!$B:$E,4,0),0)</f>
        <v>3</v>
      </c>
      <c r="F37" s="16">
        <f>IFERROR(VLOOKUP($B37,'CA2'!$B:$E,4,0),0)</f>
        <v>3</v>
      </c>
      <c r="G37" s="16">
        <f>IFERROR(VLOOKUP($B37,'CA3'!$B:$E,4,0),0)</f>
        <v>3</v>
      </c>
      <c r="H37" s="16">
        <f>IFERROR(VLOOKUP($B37,'CA4'!$B:$E,4,0),0)</f>
        <v>3</v>
      </c>
      <c r="I37" s="16">
        <f>IFERROR(VLOOKUP($B37,'CA5'!$B:$E,4,0),0)</f>
        <v>3</v>
      </c>
      <c r="J37" s="16">
        <f>IFERROR(VLOOKUP($B37,'CA6'!$B:$E,4,0),0)</f>
        <v>3</v>
      </c>
      <c r="K37" s="16">
        <f>IFERROR(VLOOKUP($B37,'CA7'!$B:$E,4,0),0)</f>
        <v>3</v>
      </c>
      <c r="L37" s="16">
        <f>IFERROR(VLOOKUP($B37,'CA8'!$B:$E,4,0),0)</f>
        <v>3</v>
      </c>
      <c r="M37" s="16">
        <f>IFERROR(VLOOKUP($B37,'CA9'!$B:$E,4,0),0)</f>
        <v>3</v>
      </c>
      <c r="N37" s="16">
        <f>IFERROR(VLOOKUP($B37,'CA10'!$B:$E,4,0),0)</f>
        <v>3</v>
      </c>
      <c r="O37" s="16">
        <f t="shared" si="16"/>
        <v>30</v>
      </c>
      <c r="P37" s="16">
        <v>0.92436974789916004</v>
      </c>
      <c r="Q37" s="16">
        <v>0</v>
      </c>
      <c r="R37" s="16">
        <f t="shared" si="17"/>
        <v>0.92436974789916004</v>
      </c>
      <c r="S37" s="16">
        <f t="shared" si="18"/>
        <v>27.731092436974802</v>
      </c>
      <c r="T37" s="16">
        <f t="shared" si="19"/>
        <v>0</v>
      </c>
      <c r="U37" s="16">
        <f t="shared" si="20"/>
        <v>27.731092436974802</v>
      </c>
      <c r="W37" s="1">
        <f t="shared" si="21"/>
        <v>2.7731092436974802</v>
      </c>
      <c r="X37" s="1">
        <f t="shared" si="22"/>
        <v>2.7731092436974802</v>
      </c>
      <c r="Y37" s="1">
        <f t="shared" si="23"/>
        <v>2.7731092436974802</v>
      </c>
      <c r="Z37" s="1">
        <f t="shared" si="24"/>
        <v>2.7731092436974802</v>
      </c>
      <c r="AA37" s="1">
        <f t="shared" si="25"/>
        <v>2.7731092436974802</v>
      </c>
      <c r="AB37" s="1">
        <f t="shared" si="26"/>
        <v>2.7731092436974802</v>
      </c>
      <c r="AC37" s="1">
        <f t="shared" si="27"/>
        <v>2.7731092436974802</v>
      </c>
      <c r="AD37" s="1">
        <f t="shared" si="28"/>
        <v>2.7731092436974802</v>
      </c>
      <c r="AE37" s="1">
        <f t="shared" si="29"/>
        <v>2.7731092436974802</v>
      </c>
    </row>
    <row r="38" spans="1:31" ht="75" x14ac:dyDescent="0.25">
      <c r="A38" s="11" t="s">
        <v>163</v>
      </c>
      <c r="B38" s="11" t="s">
        <v>98</v>
      </c>
      <c r="C38" s="11" t="s">
        <v>25</v>
      </c>
      <c r="D38" s="15" t="s">
        <v>103</v>
      </c>
      <c r="E38" s="16">
        <f>IFERROR(VLOOKUP($B38,'CA1'!$B:$E,4,0),0)</f>
        <v>1</v>
      </c>
      <c r="F38" s="16">
        <f>IFERROR(VLOOKUP($B38,'CA2'!$B:$E,4,0),0)</f>
        <v>1</v>
      </c>
      <c r="G38" s="16">
        <f>IFERROR(VLOOKUP($B38,'CA3'!$B:$E,4,0),0)</f>
        <v>1</v>
      </c>
      <c r="H38" s="16">
        <f>IFERROR(VLOOKUP($B38,'CA4'!$B:$E,4,0),0)</f>
        <v>1</v>
      </c>
      <c r="I38" s="16">
        <f>IFERROR(VLOOKUP($B38,'CA5'!$B:$E,4,0),0)</f>
        <v>1</v>
      </c>
      <c r="J38" s="16">
        <f>IFERROR(VLOOKUP($B38,'CA6'!$B:$E,4,0),0)</f>
        <v>1</v>
      </c>
      <c r="K38" s="16">
        <f>IFERROR(VLOOKUP($B38,'CA7'!$B:$E,4,0),0)</f>
        <v>1</v>
      </c>
      <c r="L38" s="16">
        <f>IFERROR(VLOOKUP($B38,'CA8'!$B:$E,4,0),0)</f>
        <v>1</v>
      </c>
      <c r="M38" s="16">
        <f>IFERROR(VLOOKUP($B38,'CA9'!$B:$E,4,0),0)</f>
        <v>1</v>
      </c>
      <c r="N38" s="16">
        <f>IFERROR(VLOOKUP($B38,'CA10'!$B:$E,4,0),0)</f>
        <v>1</v>
      </c>
      <c r="O38" s="16">
        <f t="shared" si="16"/>
        <v>10</v>
      </c>
      <c r="P38" s="16">
        <v>181.68067226890801</v>
      </c>
      <c r="Q38" s="16">
        <v>20</v>
      </c>
      <c r="R38" s="16">
        <f t="shared" si="17"/>
        <v>201.68067226890801</v>
      </c>
      <c r="S38" s="16">
        <f t="shared" si="18"/>
        <v>1816.8067226890801</v>
      </c>
      <c r="T38" s="16">
        <f t="shared" si="19"/>
        <v>200</v>
      </c>
      <c r="U38" s="16">
        <f t="shared" si="20"/>
        <v>2016.8067226890801</v>
      </c>
      <c r="W38" s="1">
        <f t="shared" si="21"/>
        <v>201.68067226890801</v>
      </c>
      <c r="X38" s="1">
        <f t="shared" si="22"/>
        <v>201.68067226890801</v>
      </c>
      <c r="Y38" s="1">
        <f t="shared" si="23"/>
        <v>201.68067226890801</v>
      </c>
      <c r="Z38" s="1">
        <f t="shared" si="24"/>
        <v>201.68067226890801</v>
      </c>
      <c r="AA38" s="1">
        <f t="shared" si="25"/>
        <v>201.68067226890801</v>
      </c>
      <c r="AB38" s="1">
        <f t="shared" si="26"/>
        <v>201.68067226890801</v>
      </c>
      <c r="AC38" s="1">
        <f t="shared" si="27"/>
        <v>201.68067226890801</v>
      </c>
      <c r="AD38" s="1">
        <f t="shared" si="28"/>
        <v>201.68067226890801</v>
      </c>
      <c r="AE38" s="1">
        <f t="shared" si="29"/>
        <v>201.68067226890801</v>
      </c>
    </row>
    <row r="39" spans="1:31" ht="45" x14ac:dyDescent="0.25">
      <c r="A39" s="11" t="s">
        <v>164</v>
      </c>
      <c r="B39" s="11" t="s">
        <v>100</v>
      </c>
      <c r="C39" s="11" t="s">
        <v>25</v>
      </c>
      <c r="D39" s="15" t="s">
        <v>165</v>
      </c>
      <c r="E39" s="16">
        <f>IFERROR(VLOOKUP($B39,'CA1'!$B:$E,4,0),0)</f>
        <v>1</v>
      </c>
      <c r="F39" s="16">
        <f>IFERROR(VLOOKUP($B39,'CA2'!$B:$E,4,0),0)</f>
        <v>1</v>
      </c>
      <c r="G39" s="16">
        <f>IFERROR(VLOOKUP($B39,'CA3'!$B:$E,4,0),0)</f>
        <v>1</v>
      </c>
      <c r="H39" s="16">
        <f>IFERROR(VLOOKUP($B39,'CA4'!$B:$E,4,0),0)</f>
        <v>1</v>
      </c>
      <c r="I39" s="16">
        <f>IFERROR(VLOOKUP($B39,'CA5'!$B:$E,4,0),0)</f>
        <v>1</v>
      </c>
      <c r="J39" s="16">
        <f>IFERROR(VLOOKUP($B39,'CA6'!$B:$E,4,0),0)</f>
        <v>1</v>
      </c>
      <c r="K39" s="16">
        <f>IFERROR(VLOOKUP($B39,'CA7'!$B:$E,4,0),0)</f>
        <v>1</v>
      </c>
      <c r="L39" s="16">
        <f>IFERROR(VLOOKUP($B39,'CA8'!$B:$E,4,0),0)</f>
        <v>1</v>
      </c>
      <c r="M39" s="16">
        <f>IFERROR(VLOOKUP($B39,'CA9'!$B:$E,4,0),0)</f>
        <v>1</v>
      </c>
      <c r="N39" s="16">
        <f>IFERROR(VLOOKUP($B39,'CA10'!$B:$E,4,0),0)</f>
        <v>1</v>
      </c>
      <c r="O39" s="16">
        <f t="shared" si="16"/>
        <v>10</v>
      </c>
      <c r="P39" s="16">
        <v>122.857142857143</v>
      </c>
      <c r="Q39" s="16">
        <v>20</v>
      </c>
      <c r="R39" s="16">
        <f t="shared" si="17"/>
        <v>142.857142857143</v>
      </c>
      <c r="S39" s="16">
        <f t="shared" si="18"/>
        <v>1228.57142857143</v>
      </c>
      <c r="T39" s="16">
        <f t="shared" si="19"/>
        <v>200</v>
      </c>
      <c r="U39" s="16">
        <f t="shared" si="20"/>
        <v>1428.57142857143</v>
      </c>
      <c r="W39" s="1">
        <f t="shared" si="21"/>
        <v>142.857142857143</v>
      </c>
      <c r="X39" s="1">
        <f t="shared" si="22"/>
        <v>142.857142857143</v>
      </c>
      <c r="Y39" s="1">
        <f t="shared" si="23"/>
        <v>142.857142857143</v>
      </c>
      <c r="Z39" s="1">
        <f t="shared" si="24"/>
        <v>142.857142857143</v>
      </c>
      <c r="AA39" s="1">
        <f t="shared" si="25"/>
        <v>142.857142857143</v>
      </c>
      <c r="AB39" s="1">
        <f t="shared" si="26"/>
        <v>142.857142857143</v>
      </c>
      <c r="AC39" s="1">
        <f t="shared" si="27"/>
        <v>142.857142857143</v>
      </c>
      <c r="AD39" s="1">
        <f t="shared" si="28"/>
        <v>142.857142857143</v>
      </c>
      <c r="AE39" s="1">
        <f t="shared" si="29"/>
        <v>142.857142857143</v>
      </c>
    </row>
    <row r="40" spans="1:31" x14ac:dyDescent="0.25">
      <c r="A40" s="11" t="s">
        <v>166</v>
      </c>
      <c r="B40" s="11" t="s">
        <v>102</v>
      </c>
      <c r="C40" s="11" t="s">
        <v>60</v>
      </c>
      <c r="D40" s="15" t="s">
        <v>167</v>
      </c>
      <c r="E40" s="16">
        <f>IFERROR(VLOOKUP($B40,'CA1'!$B:$E,4,0),0)</f>
        <v>4</v>
      </c>
      <c r="F40" s="16">
        <f>IFERROR(VLOOKUP($B40,'CA2'!$B:$E,4,0),0)</f>
        <v>230</v>
      </c>
      <c r="G40" s="16">
        <f>IFERROR(VLOOKUP($B40,'CA3'!$B:$E,4,0),0)</f>
        <v>160</v>
      </c>
      <c r="H40" s="16">
        <f>IFERROR(VLOOKUP($B40,'CA4'!$B:$E,4,0),0)</f>
        <v>45</v>
      </c>
      <c r="I40" s="16">
        <f>IFERROR(VLOOKUP($B40,'CA5'!$B:$E,4,0),0)</f>
        <v>2</v>
      </c>
      <c r="J40" s="16">
        <f>IFERROR(VLOOKUP($B40,'CA6'!$B:$E,4,0),0)</f>
        <v>112</v>
      </c>
      <c r="K40" s="16">
        <f>IFERROR(VLOOKUP($B40,'CA7'!$B:$E,4,0),0)</f>
        <v>15</v>
      </c>
      <c r="L40" s="16">
        <f>IFERROR(VLOOKUP($B40,'CA8'!$B:$E,4,0),0)</f>
        <v>0</v>
      </c>
      <c r="M40" s="16">
        <f>IFERROR(VLOOKUP($B40,'CA9'!$B:$E,4,0),0)</f>
        <v>23</v>
      </c>
      <c r="N40" s="16">
        <f>IFERROR(VLOOKUP($B40,'CA10'!$B:$E,4,0),0)</f>
        <v>5</v>
      </c>
      <c r="O40" s="16">
        <f t="shared" si="16"/>
        <v>596</v>
      </c>
      <c r="P40" s="16">
        <v>3.96218487394958</v>
      </c>
      <c r="Q40" s="16">
        <v>1.5</v>
      </c>
      <c r="R40" s="16">
        <f t="shared" si="17"/>
        <v>5.46218487394958</v>
      </c>
      <c r="S40" s="16">
        <f t="shared" si="18"/>
        <v>2361.4621848739498</v>
      </c>
      <c r="T40" s="16">
        <f t="shared" si="19"/>
        <v>894</v>
      </c>
      <c r="U40" s="16">
        <f t="shared" si="20"/>
        <v>3255.4621848739498</v>
      </c>
      <c r="W40" s="1">
        <f t="shared" si="21"/>
        <v>21.84873949579832</v>
      </c>
      <c r="X40" s="1">
        <f t="shared" si="22"/>
        <v>1256.3025210084033</v>
      </c>
      <c r="Y40" s="1">
        <f t="shared" si="23"/>
        <v>873.94957983193285</v>
      </c>
      <c r="Z40" s="1">
        <f t="shared" si="24"/>
        <v>245.79831932773109</v>
      </c>
      <c r="AA40" s="1">
        <f t="shared" si="25"/>
        <v>10.92436974789916</v>
      </c>
      <c r="AB40" s="1">
        <f t="shared" si="26"/>
        <v>611.76470588235293</v>
      </c>
      <c r="AC40" s="1">
        <f t="shared" si="27"/>
        <v>81.932773109243698</v>
      </c>
      <c r="AD40" s="1">
        <f t="shared" si="28"/>
        <v>0</v>
      </c>
      <c r="AE40" s="1">
        <f t="shared" si="29"/>
        <v>125.63025210084034</v>
      </c>
    </row>
    <row r="41" spans="1:31" s="7" customFormat="1" x14ac:dyDescent="0.25">
      <c r="D41" s="22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W41" s="8"/>
      <c r="X41" s="8"/>
      <c r="Y41" s="8"/>
      <c r="Z41" s="8"/>
      <c r="AA41" s="8"/>
      <c r="AB41" s="8"/>
      <c r="AC41" s="8"/>
      <c r="AD41" s="8"/>
      <c r="AE41" s="8"/>
    </row>
    <row r="42" spans="1:31" s="7" customFormat="1" x14ac:dyDescent="0.25">
      <c r="D42" s="19" t="s">
        <v>68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20">
        <f>SUM(S24:S40)</f>
        <v>8169.8655462184943</v>
      </c>
      <c r="T42" s="20">
        <f>SUM(T24:T40)</f>
        <v>13113.327731092442</v>
      </c>
      <c r="U42" s="20">
        <f>SUM(U24:U40)</f>
        <v>21283.193277310937</v>
      </c>
      <c r="W42" s="20">
        <f t="shared" ref="W42:AE42" si="30">SUM(W24:W40)</f>
        <v>1150.6722689075641</v>
      </c>
      <c r="X42" s="20">
        <f t="shared" si="30"/>
        <v>2805.2941176470599</v>
      </c>
      <c r="Y42" s="20">
        <f t="shared" si="30"/>
        <v>4927.1428571428587</v>
      </c>
      <c r="Z42" s="20">
        <f t="shared" si="30"/>
        <v>1878.8235294117655</v>
      </c>
      <c r="AA42" s="20">
        <f t="shared" si="30"/>
        <v>1349.8319327731106</v>
      </c>
      <c r="AB42" s="20">
        <f t="shared" si="30"/>
        <v>2908.6554621848754</v>
      </c>
      <c r="AC42" s="20">
        <f t="shared" si="30"/>
        <v>1798.9915966386559</v>
      </c>
      <c r="AD42" s="20">
        <f t="shared" si="30"/>
        <v>1742.268907563026</v>
      </c>
      <c r="AE42" s="20">
        <f t="shared" si="30"/>
        <v>2077.9831932773118</v>
      </c>
    </row>
    <row r="43" spans="1:31" s="7" customFormat="1" x14ac:dyDescent="0.25"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W43" s="8"/>
      <c r="X43" s="8"/>
      <c r="Y43" s="8"/>
      <c r="Z43" s="8"/>
      <c r="AA43" s="8"/>
      <c r="AB43" s="8"/>
      <c r="AC43" s="8"/>
      <c r="AD43" s="8"/>
      <c r="AE43" s="8"/>
    </row>
    <row r="44" spans="1:31" x14ac:dyDescent="0.25">
      <c r="A44" s="21" t="s">
        <v>104</v>
      </c>
      <c r="B44" s="21"/>
      <c r="C44" s="9"/>
      <c r="D44" s="9"/>
      <c r="E44" s="9" t="str">
        <f t="shared" ref="E44:R44" si="31">E4</f>
        <v>CA1</v>
      </c>
      <c r="F44" s="9" t="str">
        <f t="shared" si="31"/>
        <v>CA2</v>
      </c>
      <c r="G44" s="9" t="str">
        <f t="shared" si="31"/>
        <v>CA3</v>
      </c>
      <c r="H44" s="9" t="str">
        <f t="shared" si="31"/>
        <v>CA4</v>
      </c>
      <c r="I44" s="9" t="str">
        <f t="shared" si="31"/>
        <v>CA5</v>
      </c>
      <c r="J44" s="9" t="str">
        <f t="shared" si="31"/>
        <v>CA6</v>
      </c>
      <c r="K44" s="9" t="str">
        <f t="shared" si="31"/>
        <v>CA7</v>
      </c>
      <c r="L44" s="9" t="str">
        <f t="shared" si="31"/>
        <v>CA8</v>
      </c>
      <c r="M44" s="9" t="str">
        <f t="shared" si="31"/>
        <v>CA9</v>
      </c>
      <c r="N44" s="9" t="str">
        <f t="shared" si="31"/>
        <v>CA10</v>
      </c>
      <c r="O44" s="9" t="str">
        <f t="shared" si="31"/>
        <v>TOTAL</v>
      </c>
      <c r="P44" s="9" t="str">
        <f t="shared" si="31"/>
        <v>MATERIAL</v>
      </c>
      <c r="Q44" s="9" t="str">
        <f t="shared" si="31"/>
        <v>MÀ D'OBRA</v>
      </c>
      <c r="R44" s="9" t="str">
        <f t="shared" si="31"/>
        <v>PREU UNITARI</v>
      </c>
      <c r="S44" s="9"/>
      <c r="T44" s="9"/>
      <c r="U44" s="9" t="str">
        <f>U4</f>
        <v>TOTAL</v>
      </c>
    </row>
    <row r="45" spans="1:31" ht="75" x14ac:dyDescent="0.25">
      <c r="A45" s="11" t="s">
        <v>168</v>
      </c>
      <c r="B45" s="11" t="s">
        <v>169</v>
      </c>
      <c r="C45" s="11" t="s">
        <v>25</v>
      </c>
      <c r="D45" s="15" t="s">
        <v>170</v>
      </c>
      <c r="E45" s="16">
        <f>IFERROR(VLOOKUP($B45,'CA1'!$B:$E,4,0),0)</f>
        <v>1</v>
      </c>
      <c r="F45" s="16">
        <f>IFERROR(VLOOKUP($B45,'CA2'!$B:$E,4,0),0)</f>
        <v>1</v>
      </c>
      <c r="G45" s="16">
        <f>IFERROR(VLOOKUP($B45,'CA3'!$B:$E,4,0),0)</f>
        <v>1</v>
      </c>
      <c r="H45" s="16">
        <f>IFERROR(VLOOKUP($B45,'CA4'!$B:$E,4,0),0)</f>
        <v>1</v>
      </c>
      <c r="I45" s="16">
        <f>IFERROR(VLOOKUP($B45,'CA5'!$B:$E,4,0),0)</f>
        <v>1</v>
      </c>
      <c r="J45" s="16">
        <f>IFERROR(VLOOKUP($B45,'CA6'!$B:$E,4,0),0)</f>
        <v>1</v>
      </c>
      <c r="K45" s="16">
        <f>IFERROR(VLOOKUP($B45,'CA7'!$B:$E,4,0),0)</f>
        <v>1</v>
      </c>
      <c r="L45" s="16">
        <f>IFERROR(VLOOKUP($B45,'CA8'!$B:$E,4,0),0)</f>
        <v>1</v>
      </c>
      <c r="M45" s="16">
        <f>IFERROR(VLOOKUP($B45,'CA9'!$B:$E,4,0),0)</f>
        <v>1</v>
      </c>
      <c r="N45" s="16">
        <f>IFERROR(VLOOKUP($B45,'CA10'!$B:$E,4,0),0)</f>
        <v>1</v>
      </c>
      <c r="O45" s="16">
        <f>SUM(E45:N45)</f>
        <v>10</v>
      </c>
      <c r="P45" s="13">
        <v>203.697478991597</v>
      </c>
      <c r="Q45" s="13">
        <v>40</v>
      </c>
      <c r="R45" s="16">
        <f>+P45+Q45</f>
        <v>243.697478991597</v>
      </c>
      <c r="S45" s="16">
        <f>O45*P45</f>
        <v>2036.97478991597</v>
      </c>
      <c r="T45" s="16">
        <f>O45*Q45</f>
        <v>400</v>
      </c>
      <c r="U45" s="16">
        <f>+R45*O45</f>
        <v>2436.9747899159702</v>
      </c>
      <c r="W45" s="1">
        <f t="shared" ref="W45:AE45" si="32">+E45*$P45+E45*$Q45</f>
        <v>243.697478991597</v>
      </c>
      <c r="X45" s="1">
        <f t="shared" si="32"/>
        <v>243.697478991597</v>
      </c>
      <c r="Y45" s="1">
        <f t="shared" si="32"/>
        <v>243.697478991597</v>
      </c>
      <c r="Z45" s="1">
        <f t="shared" si="32"/>
        <v>243.697478991597</v>
      </c>
      <c r="AA45" s="1">
        <f t="shared" si="32"/>
        <v>243.697478991597</v>
      </c>
      <c r="AB45" s="1">
        <f t="shared" si="32"/>
        <v>243.697478991597</v>
      </c>
      <c r="AC45" s="1">
        <f t="shared" si="32"/>
        <v>243.697478991597</v>
      </c>
      <c r="AD45" s="1">
        <f t="shared" si="32"/>
        <v>243.697478991597</v>
      </c>
      <c r="AE45" s="1">
        <f t="shared" si="32"/>
        <v>243.697478991597</v>
      </c>
    </row>
    <row r="46" spans="1:31" s="7" customFormat="1" x14ac:dyDescent="0.25"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 s="7" customFormat="1" x14ac:dyDescent="0.25"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W47" s="8"/>
      <c r="X47" s="8"/>
      <c r="Y47" s="8"/>
      <c r="Z47" s="8"/>
      <c r="AA47" s="8"/>
      <c r="AB47" s="8"/>
      <c r="AC47" s="8"/>
      <c r="AD47" s="8"/>
      <c r="AE47" s="8"/>
    </row>
    <row r="48" spans="1:31" s="7" customFormat="1" x14ac:dyDescent="0.25"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W48" s="8"/>
      <c r="X48" s="8"/>
      <c r="Y48" s="8"/>
      <c r="Z48" s="8"/>
      <c r="AA48" s="8"/>
      <c r="AB48" s="8"/>
      <c r="AC48" s="8"/>
      <c r="AD48" s="8"/>
      <c r="AE48" s="8"/>
    </row>
    <row r="49" spans="1:31" ht="18.75" x14ac:dyDescent="0.25">
      <c r="A49" s="7"/>
      <c r="B49" s="7"/>
      <c r="C49" s="7"/>
      <c r="D49" s="24" t="s">
        <v>107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43">
        <f>U45+U42+U21</f>
        <v>190361.79495798325</v>
      </c>
      <c r="W49" s="44">
        <f t="shared" ref="W49:AE49" si="33">W45+W42+W21</f>
        <v>15923.994621848742</v>
      </c>
      <c r="X49" s="44">
        <f t="shared" si="33"/>
        <v>17218.952605042017</v>
      </c>
      <c r="Y49" s="44">
        <f t="shared" si="33"/>
        <v>19756.767731092437</v>
      </c>
      <c r="Z49" s="44">
        <f t="shared" si="33"/>
        <v>16708.448403361344</v>
      </c>
      <c r="AA49" s="44">
        <f t="shared" si="33"/>
        <v>15763.490420168069</v>
      </c>
      <c r="AB49" s="44">
        <f t="shared" si="33"/>
        <v>24453.40638655463</v>
      </c>
      <c r="AC49" s="44">
        <f t="shared" si="33"/>
        <v>22927.776134453787</v>
      </c>
      <c r="AD49" s="44">
        <f t="shared" si="33"/>
        <v>17164.330756302526</v>
      </c>
      <c r="AE49" s="44">
        <f t="shared" si="33"/>
        <v>25387.44000000001</v>
      </c>
    </row>
    <row r="50" spans="1:31" s="7" customFormat="1" x14ac:dyDescent="0.25"/>
    <row r="51" spans="1:31" ht="21" x14ac:dyDescent="0.35">
      <c r="A51" s="7"/>
      <c r="B51" s="7"/>
      <c r="C51" s="7"/>
      <c r="D51" s="31" t="s">
        <v>108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45">
        <f>S45+S42+S21</f>
        <v>135669.82352941181</v>
      </c>
      <c r="W51" s="45">
        <f t="shared" ref="W51:AE51" si="34">U45+U42+U21</f>
        <v>190361.79495798325</v>
      </c>
      <c r="X51" s="45">
        <f t="shared" si="34"/>
        <v>0</v>
      </c>
      <c r="Y51" s="45">
        <f t="shared" si="34"/>
        <v>15923.994621848742</v>
      </c>
      <c r="Z51" s="45">
        <f t="shared" si="34"/>
        <v>17218.952605042017</v>
      </c>
      <c r="AA51" s="45">
        <f t="shared" si="34"/>
        <v>19756.767731092437</v>
      </c>
      <c r="AB51" s="45">
        <f t="shared" si="34"/>
        <v>16708.448403361344</v>
      </c>
      <c r="AC51" s="45">
        <f t="shared" si="34"/>
        <v>15763.490420168069</v>
      </c>
      <c r="AD51" s="45">
        <f t="shared" si="34"/>
        <v>24453.40638655463</v>
      </c>
      <c r="AE51" s="45">
        <f t="shared" si="34"/>
        <v>22927.776134453787</v>
      </c>
    </row>
    <row r="52" spans="1:31" ht="21" x14ac:dyDescent="0.35">
      <c r="A52" s="7"/>
      <c r="B52" s="7"/>
      <c r="C52" s="7"/>
      <c r="D52" s="31" t="s">
        <v>109</v>
      </c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45">
        <f>T45+T42+T21</f>
        <v>54691.971428571429</v>
      </c>
      <c r="W52" s="45">
        <f t="shared" ref="W52:AE52" si="35">V45+V42+V21</f>
        <v>0</v>
      </c>
      <c r="X52" s="45">
        <f t="shared" si="35"/>
        <v>15923.994621848742</v>
      </c>
      <c r="Y52" s="45">
        <f t="shared" si="35"/>
        <v>17218.952605042017</v>
      </c>
      <c r="Z52" s="45">
        <f t="shared" si="35"/>
        <v>19756.767731092437</v>
      </c>
      <c r="AA52" s="45">
        <f t="shared" si="35"/>
        <v>16708.448403361344</v>
      </c>
      <c r="AB52" s="45">
        <f t="shared" si="35"/>
        <v>15763.490420168069</v>
      </c>
      <c r="AC52" s="45">
        <f t="shared" si="35"/>
        <v>24453.40638655463</v>
      </c>
      <c r="AD52" s="45">
        <f t="shared" si="35"/>
        <v>22927.776134453787</v>
      </c>
      <c r="AE52" s="45">
        <f t="shared" si="35"/>
        <v>17164.330756302526</v>
      </c>
    </row>
    <row r="53" spans="1:31" s="7" customFormat="1" x14ac:dyDescent="0.25"/>
    <row r="54" spans="1:31" s="7" customFormat="1" x14ac:dyDescent="0.25"/>
    <row r="55" spans="1:31" s="7" customFormat="1" x14ac:dyDescent="0.25">
      <c r="D55" s="7" t="s">
        <v>110</v>
      </c>
      <c r="U55" s="8">
        <f>U49*0.06</f>
        <v>11421.707697478994</v>
      </c>
      <c r="W55" s="8">
        <f t="shared" ref="W55:AE55" si="36">W49*0.06</f>
        <v>955.43967731092448</v>
      </c>
      <c r="X55" s="8">
        <f t="shared" si="36"/>
        <v>1033.1371563025209</v>
      </c>
      <c r="Y55" s="8">
        <f t="shared" si="36"/>
        <v>1185.4060638655462</v>
      </c>
      <c r="Z55" s="8">
        <f t="shared" si="36"/>
        <v>1002.5069042016806</v>
      </c>
      <c r="AA55" s="8">
        <f t="shared" si="36"/>
        <v>945.8094252100841</v>
      </c>
      <c r="AB55" s="8">
        <f t="shared" si="36"/>
        <v>1467.2043831932779</v>
      </c>
      <c r="AC55" s="8">
        <f t="shared" si="36"/>
        <v>1375.6665680672272</v>
      </c>
      <c r="AD55" s="8">
        <f t="shared" si="36"/>
        <v>1029.8598453781515</v>
      </c>
      <c r="AE55" s="8">
        <f t="shared" si="36"/>
        <v>1523.2464000000004</v>
      </c>
    </row>
    <row r="56" spans="1:31" s="7" customFormat="1" x14ac:dyDescent="0.25">
      <c r="D56" s="7" t="s">
        <v>111</v>
      </c>
      <c r="U56" s="8">
        <f>U49*0.13</f>
        <v>24747.033344537824</v>
      </c>
      <c r="W56" s="8">
        <f t="shared" ref="W56:AE56" si="37">W49*0.13</f>
        <v>2070.1193008403366</v>
      </c>
      <c r="X56" s="8">
        <f t="shared" si="37"/>
        <v>2238.4638386554625</v>
      </c>
      <c r="Y56" s="8">
        <f t="shared" si="37"/>
        <v>2568.3798050420169</v>
      </c>
      <c r="Z56" s="8">
        <f t="shared" si="37"/>
        <v>2172.098292436975</v>
      </c>
      <c r="AA56" s="8">
        <f t="shared" si="37"/>
        <v>2049.2537546218491</v>
      </c>
      <c r="AB56" s="8">
        <f t="shared" si="37"/>
        <v>3178.9428302521019</v>
      </c>
      <c r="AC56" s="8">
        <f t="shared" si="37"/>
        <v>2980.6108974789922</v>
      </c>
      <c r="AD56" s="8">
        <f t="shared" si="37"/>
        <v>2231.3629983193287</v>
      </c>
      <c r="AE56" s="8">
        <f t="shared" si="37"/>
        <v>3300.3672000000015</v>
      </c>
    </row>
    <row r="57" spans="1:31" s="7" customFormat="1" x14ac:dyDescent="0.25"/>
    <row r="58" spans="1:31" ht="18.75" x14ac:dyDescent="0.25">
      <c r="A58" s="7"/>
      <c r="B58" s="7"/>
      <c r="C58" s="7"/>
      <c r="D58" s="24" t="s">
        <v>112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43">
        <f>U49+U55+U56</f>
        <v>226530.53600000008</v>
      </c>
      <c r="W58" s="44">
        <f t="shared" ref="W58:AE58" si="38">W49+W55+W56</f>
        <v>18949.553600000003</v>
      </c>
      <c r="X58" s="44">
        <f t="shared" si="38"/>
        <v>20490.553599999999</v>
      </c>
      <c r="Y58" s="44">
        <f t="shared" si="38"/>
        <v>23510.553599999999</v>
      </c>
      <c r="Z58" s="44">
        <f t="shared" si="38"/>
        <v>19883.053599999999</v>
      </c>
      <c r="AA58" s="44">
        <f t="shared" si="38"/>
        <v>18758.553600000003</v>
      </c>
      <c r="AB58" s="44">
        <f t="shared" si="38"/>
        <v>29099.55360000001</v>
      </c>
      <c r="AC58" s="44">
        <f t="shared" si="38"/>
        <v>27284.053600000007</v>
      </c>
      <c r="AD58" s="44">
        <f t="shared" si="38"/>
        <v>20425.553600000007</v>
      </c>
      <c r="AE58" s="44">
        <f t="shared" si="38"/>
        <v>30211.05360000001</v>
      </c>
    </row>
    <row r="59" spans="1:31" s="7" customFormat="1" x14ac:dyDescent="0.25">
      <c r="W59" s="8"/>
      <c r="X59" s="8"/>
      <c r="Y59" s="8"/>
      <c r="Z59" s="8"/>
      <c r="AA59" s="8"/>
      <c r="AB59" s="8"/>
      <c r="AC59" s="8"/>
      <c r="AD59" s="8"/>
      <c r="AE59" s="8"/>
    </row>
    <row r="60" spans="1:31" s="7" customFormat="1" x14ac:dyDescent="0.25">
      <c r="W60" s="8"/>
      <c r="X60" s="8"/>
      <c r="Y60" s="8"/>
      <c r="Z60" s="8"/>
      <c r="AA60" s="8"/>
      <c r="AB60" s="8"/>
      <c r="AC60" s="8"/>
      <c r="AD60" s="8"/>
      <c r="AE60" s="8"/>
    </row>
    <row r="61" spans="1:31" s="7" customFormat="1" x14ac:dyDescent="0.25">
      <c r="W61" s="8"/>
      <c r="X61" s="8"/>
      <c r="Y61" s="8"/>
      <c r="Z61" s="8"/>
      <c r="AA61" s="8"/>
      <c r="AB61" s="8"/>
      <c r="AC61" s="8"/>
      <c r="AD61" s="8"/>
      <c r="AE61" s="8"/>
    </row>
    <row r="62" spans="1:31" s="7" customFormat="1" x14ac:dyDescent="0.25">
      <c r="W62" s="8"/>
      <c r="X62" s="8"/>
      <c r="Y62" s="8"/>
      <c r="Z62" s="8"/>
      <c r="AA62" s="8"/>
      <c r="AB62" s="8"/>
      <c r="AC62" s="8"/>
      <c r="AD62" s="8"/>
      <c r="AE62" s="8"/>
    </row>
    <row r="63" spans="1:31" s="7" customFormat="1" x14ac:dyDescent="0.25">
      <c r="W63" s="8"/>
      <c r="X63" s="8"/>
      <c r="Y63" s="8"/>
      <c r="Z63" s="8"/>
      <c r="AA63" s="8"/>
      <c r="AB63" s="8"/>
      <c r="AC63" s="8"/>
      <c r="AD63" s="8"/>
      <c r="AE63" s="8"/>
    </row>
    <row r="64" spans="1:31" s="7" customFormat="1" x14ac:dyDescent="0.25">
      <c r="W64" s="8"/>
      <c r="X64" s="8"/>
      <c r="Y64" s="8"/>
      <c r="Z64" s="8"/>
      <c r="AA64" s="8"/>
      <c r="AB64" s="8"/>
      <c r="AC64" s="8"/>
      <c r="AD64" s="8"/>
      <c r="AE64" s="8"/>
    </row>
  </sheetData>
  <mergeCells count="1">
    <mergeCell ref="A4:D4"/>
  </mergeCells>
  <pageMargins left="0.70833333333333304" right="0.70833333333333304" top="0.74791666666666701" bottom="0.74791666666666701" header="0.51180555555555496" footer="0.51180555555555496"/>
  <pageSetup paperSize="9" firstPageNumber="0" fitToHeight="2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31" zoomScale="65" zoomScaleNormal="65" workbookViewId="0">
      <selection activeCell="P14" sqref="P14"/>
    </sheetView>
  </sheetViews>
  <sheetFormatPr baseColWidth="10" defaultColWidth="10.5703125" defaultRowHeight="15" x14ac:dyDescent="0.25"/>
  <cols>
    <col min="1" max="1" width="14.42578125" customWidth="1"/>
    <col min="4" max="4" width="62" customWidth="1"/>
    <col min="5" max="5" width="14.85546875" customWidth="1"/>
    <col min="6" max="6" width="13.85546875" customWidth="1"/>
    <col min="7" max="7" width="14.5703125" customWidth="1"/>
    <col min="24" max="24" width="13.7109375" customWidth="1"/>
  </cols>
  <sheetData>
    <row r="1" spans="2:24" x14ac:dyDescent="0.25">
      <c r="B1" t="s">
        <v>254</v>
      </c>
    </row>
    <row r="2" spans="2:24" ht="45" x14ac:dyDescent="0.25">
      <c r="B2" s="2" t="s">
        <v>0</v>
      </c>
      <c r="C2" s="3" t="s">
        <v>1</v>
      </c>
      <c r="D2" s="2" t="s">
        <v>2</v>
      </c>
      <c r="E2" s="2" t="s">
        <v>3</v>
      </c>
      <c r="F2" s="4" t="s">
        <v>4</v>
      </c>
      <c r="G2" s="5" t="s">
        <v>5</v>
      </c>
      <c r="H2" s="50" t="s">
        <v>215</v>
      </c>
      <c r="I2" s="50" t="s">
        <v>216</v>
      </c>
      <c r="J2" s="2" t="s">
        <v>217</v>
      </c>
      <c r="K2" s="4" t="s">
        <v>6</v>
      </c>
      <c r="L2" s="5" t="s">
        <v>7</v>
      </c>
    </row>
    <row r="4" spans="2:24" x14ac:dyDescent="0.25">
      <c r="B4" s="98" t="s">
        <v>113</v>
      </c>
      <c r="C4" s="98"/>
      <c r="D4" s="98"/>
      <c r="E4" s="9"/>
      <c r="F4" s="9"/>
      <c r="G4" s="9"/>
      <c r="H4" s="9"/>
      <c r="I4" s="9"/>
      <c r="J4" s="51"/>
      <c r="K4" s="9"/>
      <c r="L4" s="51"/>
      <c r="O4" t="s">
        <v>4</v>
      </c>
      <c r="P4" t="s">
        <v>5</v>
      </c>
      <c r="Q4" t="s">
        <v>7</v>
      </c>
      <c r="R4" t="s">
        <v>218</v>
      </c>
      <c r="S4" t="s">
        <v>219</v>
      </c>
    </row>
    <row r="5" spans="2:24" ht="98.25" customHeight="1" x14ac:dyDescent="0.25">
      <c r="B5" s="11" t="s">
        <v>24</v>
      </c>
      <c r="C5" s="11" t="s">
        <v>25</v>
      </c>
      <c r="D5" s="15" t="s">
        <v>125</v>
      </c>
      <c r="E5" s="16">
        <v>1</v>
      </c>
      <c r="F5" s="16">
        <f t="shared" ref="F5:F10" si="0">K5-G5</f>
        <v>6161.8067226890762</v>
      </c>
      <c r="G5" s="16">
        <f t="shared" ref="G5:G10" si="1">P5</f>
        <v>355</v>
      </c>
      <c r="H5" s="53">
        <f t="shared" ref="H5:H19" si="2">(F5+G5)*0.06</f>
        <v>391.00840336134456</v>
      </c>
      <c r="I5" s="53">
        <f t="shared" ref="I5:I19" si="3">(G5+F5)*0.13</f>
        <v>847.18487394957992</v>
      </c>
      <c r="J5" s="16">
        <f t="shared" ref="J5:J19" si="4">(F5+G5+H5+I5)*E5</f>
        <v>7755.0000000000009</v>
      </c>
      <c r="K5" s="53">
        <f t="shared" ref="K5:K19" si="5">Q5/1.19</f>
        <v>6516.8067226890762</v>
      </c>
      <c r="L5" s="53">
        <f t="shared" ref="L5:L19" si="6">K5*E5</f>
        <v>6516.8067226890762</v>
      </c>
      <c r="O5" s="54">
        <v>7400</v>
      </c>
      <c r="P5" s="54">
        <v>355</v>
      </c>
      <c r="Q5" s="54">
        <f t="shared" ref="Q5:Q15" si="7">(O5+P5)</f>
        <v>7755</v>
      </c>
      <c r="R5">
        <f t="shared" ref="R5:R19" si="8">O5*E5</f>
        <v>7400</v>
      </c>
      <c r="S5">
        <f t="shared" ref="S5:S19" si="9">P5*E5</f>
        <v>355</v>
      </c>
      <c r="X5" s="15"/>
    </row>
    <row r="6" spans="2:24" ht="81.75" customHeight="1" x14ac:dyDescent="0.25">
      <c r="B6" s="11" t="s">
        <v>27</v>
      </c>
      <c r="C6" s="11" t="s">
        <v>25</v>
      </c>
      <c r="D6" s="15" t="s">
        <v>28</v>
      </c>
      <c r="E6" s="16">
        <v>1</v>
      </c>
      <c r="F6" s="16">
        <f t="shared" si="0"/>
        <v>677.73109243697479</v>
      </c>
      <c r="G6" s="16">
        <f t="shared" si="1"/>
        <v>150</v>
      </c>
      <c r="H6" s="53">
        <f t="shared" si="2"/>
        <v>49.663865546218489</v>
      </c>
      <c r="I6" s="53">
        <f t="shared" si="3"/>
        <v>107.60504201680672</v>
      </c>
      <c r="J6" s="16">
        <f t="shared" si="4"/>
        <v>985</v>
      </c>
      <c r="K6" s="53">
        <f t="shared" si="5"/>
        <v>827.73109243697479</v>
      </c>
      <c r="L6" s="53">
        <f t="shared" si="6"/>
        <v>827.73109243697479</v>
      </c>
      <c r="O6" s="54">
        <v>835</v>
      </c>
      <c r="P6" s="54">
        <v>150</v>
      </c>
      <c r="Q6" s="54">
        <f t="shared" si="7"/>
        <v>985</v>
      </c>
      <c r="R6">
        <f t="shared" si="8"/>
        <v>835</v>
      </c>
      <c r="S6">
        <f t="shared" si="9"/>
        <v>150</v>
      </c>
    </row>
    <row r="7" spans="2:24" ht="61.5" customHeight="1" x14ac:dyDescent="0.25">
      <c r="B7" s="11" t="s">
        <v>29</v>
      </c>
      <c r="C7" s="11" t="s">
        <v>25</v>
      </c>
      <c r="D7" s="17" t="s">
        <v>255</v>
      </c>
      <c r="E7" s="16">
        <v>1</v>
      </c>
      <c r="F7" s="16">
        <f t="shared" si="0"/>
        <v>330.96638655462186</v>
      </c>
      <c r="G7" s="16">
        <f t="shared" si="1"/>
        <v>85</v>
      </c>
      <c r="H7" s="53">
        <f t="shared" si="2"/>
        <v>24.957983193277311</v>
      </c>
      <c r="I7" s="53">
        <f t="shared" si="3"/>
        <v>54.075630252100844</v>
      </c>
      <c r="J7" s="16">
        <f t="shared" si="4"/>
        <v>495</v>
      </c>
      <c r="K7" s="53">
        <f t="shared" si="5"/>
        <v>415.96638655462186</v>
      </c>
      <c r="L7" s="53">
        <f t="shared" si="6"/>
        <v>415.96638655462186</v>
      </c>
      <c r="O7" s="54">
        <v>410</v>
      </c>
      <c r="P7" s="54">
        <v>85</v>
      </c>
      <c r="Q7" s="54">
        <f t="shared" si="7"/>
        <v>495</v>
      </c>
      <c r="R7">
        <f t="shared" si="8"/>
        <v>410</v>
      </c>
      <c r="S7">
        <f t="shared" si="9"/>
        <v>85</v>
      </c>
    </row>
    <row r="8" spans="2:24" ht="123.75" customHeight="1" x14ac:dyDescent="0.25">
      <c r="B8" s="11" t="s">
        <v>31</v>
      </c>
      <c r="C8" s="11" t="s">
        <v>25</v>
      </c>
      <c r="D8" s="15" t="s">
        <v>38</v>
      </c>
      <c r="E8" s="16">
        <v>1</v>
      </c>
      <c r="F8" s="16">
        <f t="shared" si="0"/>
        <v>314.70588235294122</v>
      </c>
      <c r="G8" s="16">
        <f t="shared" si="1"/>
        <v>1450</v>
      </c>
      <c r="H8" s="53">
        <f t="shared" si="2"/>
        <v>105.88235294117646</v>
      </c>
      <c r="I8" s="53">
        <f t="shared" si="3"/>
        <v>229.41176470588238</v>
      </c>
      <c r="J8" s="16">
        <f t="shared" si="4"/>
        <v>2100</v>
      </c>
      <c r="K8" s="53">
        <f t="shared" si="5"/>
        <v>1764.7058823529412</v>
      </c>
      <c r="L8" s="53">
        <f t="shared" si="6"/>
        <v>1764.7058823529412</v>
      </c>
      <c r="O8" s="54">
        <v>650</v>
      </c>
      <c r="P8" s="54">
        <v>1450</v>
      </c>
      <c r="Q8" s="54">
        <f t="shared" si="7"/>
        <v>2100</v>
      </c>
      <c r="R8">
        <f t="shared" si="8"/>
        <v>650</v>
      </c>
      <c r="S8">
        <f t="shared" si="9"/>
        <v>1450</v>
      </c>
    </row>
    <row r="9" spans="2:24" ht="124.5" customHeight="1" x14ac:dyDescent="0.25">
      <c r="B9" s="11" t="s">
        <v>33</v>
      </c>
      <c r="C9" s="11" t="s">
        <v>25</v>
      </c>
      <c r="D9" s="15" t="s">
        <v>40</v>
      </c>
      <c r="E9" s="16">
        <v>1</v>
      </c>
      <c r="F9" s="16">
        <f t="shared" si="0"/>
        <v>714.28571428571433</v>
      </c>
      <c r="G9" s="16">
        <f t="shared" si="1"/>
        <v>0</v>
      </c>
      <c r="H9" s="53">
        <f t="shared" si="2"/>
        <v>42.857142857142861</v>
      </c>
      <c r="I9" s="53">
        <f t="shared" si="3"/>
        <v>92.857142857142861</v>
      </c>
      <c r="J9" s="16">
        <f t="shared" si="4"/>
        <v>850.00000000000011</v>
      </c>
      <c r="K9" s="53">
        <f t="shared" si="5"/>
        <v>714.28571428571433</v>
      </c>
      <c r="L9" s="53">
        <f t="shared" si="6"/>
        <v>714.28571428571433</v>
      </c>
      <c r="O9" s="54">
        <v>850</v>
      </c>
      <c r="P9" s="54">
        <v>0</v>
      </c>
      <c r="Q9" s="54">
        <f t="shared" si="7"/>
        <v>850</v>
      </c>
      <c r="R9">
        <f t="shared" si="8"/>
        <v>850</v>
      </c>
      <c r="S9">
        <f t="shared" si="9"/>
        <v>0</v>
      </c>
    </row>
    <row r="10" spans="2:24" ht="45" x14ac:dyDescent="0.25">
      <c r="B10" s="11" t="s">
        <v>35</v>
      </c>
      <c r="C10" s="11" t="s">
        <v>25</v>
      </c>
      <c r="D10" s="15" t="s">
        <v>42</v>
      </c>
      <c r="E10" s="42">
        <v>1</v>
      </c>
      <c r="F10" s="16">
        <f t="shared" si="0"/>
        <v>1584.7058823529412</v>
      </c>
      <c r="G10" s="16">
        <f t="shared" si="1"/>
        <v>180</v>
      </c>
      <c r="H10" s="53">
        <f t="shared" si="2"/>
        <v>105.88235294117646</v>
      </c>
      <c r="I10" s="53">
        <f t="shared" si="3"/>
        <v>229.41176470588238</v>
      </c>
      <c r="J10" s="16">
        <f t="shared" si="4"/>
        <v>2100</v>
      </c>
      <c r="K10" s="53">
        <f t="shared" si="5"/>
        <v>1764.7058823529412</v>
      </c>
      <c r="L10" s="53">
        <f t="shared" si="6"/>
        <v>1764.7058823529412</v>
      </c>
      <c r="O10" s="54">
        <v>1920</v>
      </c>
      <c r="P10" s="54">
        <v>180</v>
      </c>
      <c r="Q10" s="54">
        <f t="shared" si="7"/>
        <v>2100</v>
      </c>
      <c r="R10">
        <f t="shared" si="8"/>
        <v>1920</v>
      </c>
      <c r="S10">
        <f t="shared" si="9"/>
        <v>180</v>
      </c>
    </row>
    <row r="11" spans="2:24" ht="63" customHeight="1" x14ac:dyDescent="0.25">
      <c r="B11" s="11" t="s">
        <v>37</v>
      </c>
      <c r="C11" s="11" t="s">
        <v>25</v>
      </c>
      <c r="D11" s="15" t="s">
        <v>44</v>
      </c>
      <c r="E11" s="16">
        <v>1</v>
      </c>
      <c r="F11" s="16">
        <f>O11</f>
        <v>0</v>
      </c>
      <c r="G11" s="16">
        <f>K11</f>
        <v>210.0840336134454</v>
      </c>
      <c r="H11" s="53">
        <f t="shared" si="2"/>
        <v>12.605042016806724</v>
      </c>
      <c r="I11" s="53">
        <f t="shared" si="3"/>
        <v>27.310924369747902</v>
      </c>
      <c r="J11" s="16">
        <f t="shared" si="4"/>
        <v>250.00000000000003</v>
      </c>
      <c r="K11" s="53">
        <f t="shared" si="5"/>
        <v>210.0840336134454</v>
      </c>
      <c r="L11" s="53">
        <f t="shared" si="6"/>
        <v>210.0840336134454</v>
      </c>
      <c r="O11" s="54">
        <v>0</v>
      </c>
      <c r="P11" s="54">
        <v>250</v>
      </c>
      <c r="Q11" s="54">
        <f t="shared" si="7"/>
        <v>250</v>
      </c>
      <c r="R11">
        <f t="shared" si="8"/>
        <v>0</v>
      </c>
      <c r="S11">
        <f t="shared" si="9"/>
        <v>250</v>
      </c>
    </row>
    <row r="12" spans="2:24" ht="112.5" customHeight="1" x14ac:dyDescent="0.25">
      <c r="B12" s="11" t="s">
        <v>39</v>
      </c>
      <c r="C12" s="11" t="s">
        <v>25</v>
      </c>
      <c r="D12" s="15" t="s">
        <v>46</v>
      </c>
      <c r="E12" s="16">
        <v>1</v>
      </c>
      <c r="F12" s="16">
        <f>K12-G12</f>
        <v>375.0840336134454</v>
      </c>
      <c r="G12" s="16">
        <f>P12</f>
        <v>35</v>
      </c>
      <c r="H12" s="53">
        <f t="shared" si="2"/>
        <v>24.605042016806724</v>
      </c>
      <c r="I12" s="53">
        <f t="shared" si="3"/>
        <v>53.310924369747902</v>
      </c>
      <c r="J12" s="16">
        <f t="shared" si="4"/>
        <v>488.00000000000006</v>
      </c>
      <c r="K12" s="53">
        <f t="shared" si="5"/>
        <v>410.0840336134454</v>
      </c>
      <c r="L12" s="53">
        <f t="shared" si="6"/>
        <v>410.0840336134454</v>
      </c>
      <c r="O12" s="54">
        <v>453</v>
      </c>
      <c r="P12" s="54">
        <v>35</v>
      </c>
      <c r="Q12" s="54">
        <f t="shared" si="7"/>
        <v>488</v>
      </c>
      <c r="R12">
        <f t="shared" si="8"/>
        <v>453</v>
      </c>
      <c r="S12">
        <f t="shared" si="9"/>
        <v>35</v>
      </c>
    </row>
    <row r="13" spans="2:24" ht="69.75" customHeight="1" x14ac:dyDescent="0.25">
      <c r="B13" s="11" t="s">
        <v>41</v>
      </c>
      <c r="C13" s="11" t="s">
        <v>25</v>
      </c>
      <c r="D13" s="15" t="s">
        <v>48</v>
      </c>
      <c r="E13" s="16">
        <v>1</v>
      </c>
      <c r="F13" s="16">
        <f>K13-G13</f>
        <v>181.60504201680672</v>
      </c>
      <c r="G13" s="16">
        <f>P13</f>
        <v>6</v>
      </c>
      <c r="H13" s="53">
        <f t="shared" si="2"/>
        <v>11.256302521008402</v>
      </c>
      <c r="I13" s="53">
        <f t="shared" si="3"/>
        <v>24.388655462184875</v>
      </c>
      <c r="J13" s="16">
        <f t="shared" si="4"/>
        <v>223.25</v>
      </c>
      <c r="K13" s="53">
        <f t="shared" si="5"/>
        <v>187.60504201680672</v>
      </c>
      <c r="L13" s="53">
        <f t="shared" si="6"/>
        <v>187.60504201680672</v>
      </c>
      <c r="O13" s="54">
        <v>217.25</v>
      </c>
      <c r="P13" s="54">
        <v>6</v>
      </c>
      <c r="Q13" s="54">
        <f t="shared" si="7"/>
        <v>223.25</v>
      </c>
      <c r="R13">
        <f t="shared" si="8"/>
        <v>217.25</v>
      </c>
      <c r="S13">
        <f t="shared" si="9"/>
        <v>6</v>
      </c>
    </row>
    <row r="14" spans="2:24" ht="98.25" customHeight="1" x14ac:dyDescent="0.25">
      <c r="B14" s="11" t="s">
        <v>43</v>
      </c>
      <c r="C14" s="11" t="s">
        <v>25</v>
      </c>
      <c r="D14" s="15" t="s">
        <v>50</v>
      </c>
      <c r="E14" s="16">
        <v>1</v>
      </c>
      <c r="F14" s="16">
        <f>O14</f>
        <v>0</v>
      </c>
      <c r="G14" s="16">
        <f>K14</f>
        <v>1092.4369747899161</v>
      </c>
      <c r="H14" s="53">
        <f t="shared" si="2"/>
        <v>65.546218487394967</v>
      </c>
      <c r="I14" s="53">
        <f t="shared" si="3"/>
        <v>142.0168067226891</v>
      </c>
      <c r="J14" s="16">
        <f t="shared" si="4"/>
        <v>1300.0000000000002</v>
      </c>
      <c r="K14" s="53">
        <f t="shared" si="5"/>
        <v>1092.4369747899161</v>
      </c>
      <c r="L14" s="53">
        <f t="shared" si="6"/>
        <v>1092.4369747899161</v>
      </c>
      <c r="O14" s="54">
        <v>0</v>
      </c>
      <c r="P14" s="54">
        <v>1300</v>
      </c>
      <c r="Q14" s="54">
        <f t="shared" si="7"/>
        <v>1300</v>
      </c>
      <c r="R14">
        <f t="shared" si="8"/>
        <v>0</v>
      </c>
      <c r="S14">
        <f t="shared" si="9"/>
        <v>1300</v>
      </c>
    </row>
    <row r="15" spans="2:24" ht="57.75" customHeight="1" x14ac:dyDescent="0.25">
      <c r="B15" s="11" t="s">
        <v>45</v>
      </c>
      <c r="C15" s="11" t="s">
        <v>25</v>
      </c>
      <c r="D15" s="15" t="s">
        <v>52</v>
      </c>
      <c r="E15" s="16">
        <v>0</v>
      </c>
      <c r="F15" s="16">
        <f>O15</f>
        <v>0</v>
      </c>
      <c r="G15" s="16">
        <f>K15</f>
        <v>1008.4033613445379</v>
      </c>
      <c r="H15" s="53">
        <f t="shared" si="2"/>
        <v>60.504201680672267</v>
      </c>
      <c r="I15" s="53">
        <f t="shared" si="3"/>
        <v>131.09243697478993</v>
      </c>
      <c r="J15" s="16">
        <f t="shared" si="4"/>
        <v>0</v>
      </c>
      <c r="K15" s="53">
        <f t="shared" si="5"/>
        <v>1008.4033613445379</v>
      </c>
      <c r="L15" s="53">
        <f t="shared" si="6"/>
        <v>0</v>
      </c>
      <c r="O15" s="54">
        <v>0</v>
      </c>
      <c r="P15" s="54">
        <v>1200</v>
      </c>
      <c r="Q15">
        <f t="shared" si="7"/>
        <v>1200</v>
      </c>
      <c r="R15">
        <f t="shared" si="8"/>
        <v>0</v>
      </c>
      <c r="S15">
        <f t="shared" si="9"/>
        <v>0</v>
      </c>
    </row>
    <row r="16" spans="2:24" ht="48" customHeight="1" x14ac:dyDescent="0.25">
      <c r="B16" s="11" t="s">
        <v>47</v>
      </c>
      <c r="C16" s="11" t="s">
        <v>25</v>
      </c>
      <c r="D16" s="15" t="s">
        <v>56</v>
      </c>
      <c r="E16" s="16">
        <v>1</v>
      </c>
      <c r="F16" s="16">
        <f>K16-G16</f>
        <v>128.8655462184874</v>
      </c>
      <c r="G16" s="16">
        <f>P16</f>
        <v>35</v>
      </c>
      <c r="H16" s="53">
        <f t="shared" si="2"/>
        <v>9.8319327731092425</v>
      </c>
      <c r="I16" s="53">
        <f t="shared" si="3"/>
        <v>21.302521008403364</v>
      </c>
      <c r="J16" s="16">
        <f t="shared" si="4"/>
        <v>195</v>
      </c>
      <c r="K16" s="53">
        <f t="shared" si="5"/>
        <v>163.8655462184874</v>
      </c>
      <c r="L16" s="53">
        <f t="shared" si="6"/>
        <v>163.8655462184874</v>
      </c>
      <c r="O16" s="54">
        <v>160</v>
      </c>
      <c r="P16" s="54">
        <v>35</v>
      </c>
      <c r="Q16" s="54">
        <f>O16+P16</f>
        <v>195</v>
      </c>
      <c r="R16">
        <f t="shared" si="8"/>
        <v>160</v>
      </c>
      <c r="S16">
        <f t="shared" si="9"/>
        <v>35</v>
      </c>
    </row>
    <row r="17" spans="2:20" ht="67.5" customHeight="1" x14ac:dyDescent="0.25">
      <c r="B17" s="11" t="s">
        <v>49</v>
      </c>
      <c r="C17" s="11" t="s">
        <v>25</v>
      </c>
      <c r="D17" s="15" t="s">
        <v>58</v>
      </c>
      <c r="E17" s="16">
        <v>1</v>
      </c>
      <c r="F17" s="16">
        <f>K17-G17</f>
        <v>119.32773109243698</v>
      </c>
      <c r="G17" s="16">
        <f>P17</f>
        <v>200</v>
      </c>
      <c r="H17" s="53">
        <f t="shared" si="2"/>
        <v>19.159663865546218</v>
      </c>
      <c r="I17" s="53">
        <f t="shared" si="3"/>
        <v>41.512605042016808</v>
      </c>
      <c r="J17" s="16">
        <f t="shared" si="4"/>
        <v>380</v>
      </c>
      <c r="K17" s="53">
        <f t="shared" si="5"/>
        <v>319.32773109243698</v>
      </c>
      <c r="L17" s="53">
        <f t="shared" si="6"/>
        <v>319.32773109243698</v>
      </c>
      <c r="O17" s="54">
        <v>180</v>
      </c>
      <c r="P17" s="54">
        <v>200</v>
      </c>
      <c r="Q17" s="54">
        <f>O17+P17</f>
        <v>380</v>
      </c>
      <c r="R17">
        <f t="shared" si="8"/>
        <v>180</v>
      </c>
      <c r="S17">
        <f t="shared" si="9"/>
        <v>200</v>
      </c>
    </row>
    <row r="18" spans="2:20" ht="89.25" customHeight="1" x14ac:dyDescent="0.25">
      <c r="B18" s="11" t="s">
        <v>51</v>
      </c>
      <c r="C18" s="11" t="s">
        <v>25</v>
      </c>
      <c r="D18" s="15" t="s">
        <v>142</v>
      </c>
      <c r="E18" s="16">
        <v>0</v>
      </c>
      <c r="F18" s="16">
        <f>K18-G18</f>
        <v>179.66386554621852</v>
      </c>
      <c r="G18" s="16">
        <f>P18</f>
        <v>180</v>
      </c>
      <c r="H18" s="53">
        <f t="shared" si="2"/>
        <v>21.579831932773111</v>
      </c>
      <c r="I18" s="53">
        <f t="shared" si="3"/>
        <v>46.756302521008408</v>
      </c>
      <c r="J18" s="16">
        <f t="shared" si="4"/>
        <v>0</v>
      </c>
      <c r="K18" s="53">
        <f t="shared" si="5"/>
        <v>359.66386554621852</v>
      </c>
      <c r="L18" s="53">
        <f t="shared" si="6"/>
        <v>0</v>
      </c>
      <c r="O18" s="54">
        <v>248</v>
      </c>
      <c r="P18" s="54">
        <v>180</v>
      </c>
      <c r="Q18" s="54">
        <f>O18+P18</f>
        <v>428</v>
      </c>
      <c r="R18">
        <f t="shared" si="8"/>
        <v>0</v>
      </c>
      <c r="S18">
        <f t="shared" si="9"/>
        <v>0</v>
      </c>
    </row>
    <row r="19" spans="2:20" ht="33" customHeight="1" x14ac:dyDescent="0.25">
      <c r="B19" s="11" t="s">
        <v>53</v>
      </c>
      <c r="C19" s="11" t="s">
        <v>25</v>
      </c>
      <c r="D19" s="15" t="s">
        <v>144</v>
      </c>
      <c r="E19" s="16">
        <v>1</v>
      </c>
      <c r="F19" s="16">
        <f>K19-G19</f>
        <v>198.31932773109244</v>
      </c>
      <c r="G19" s="16">
        <f>P19</f>
        <v>0</v>
      </c>
      <c r="H19" s="53">
        <f t="shared" si="2"/>
        <v>11.899159663865547</v>
      </c>
      <c r="I19" s="53">
        <f t="shared" si="3"/>
        <v>25.781512605042018</v>
      </c>
      <c r="J19" s="16">
        <f t="shared" si="4"/>
        <v>236.00000000000003</v>
      </c>
      <c r="K19" s="53">
        <f t="shared" si="5"/>
        <v>198.31932773109244</v>
      </c>
      <c r="L19" s="53">
        <f t="shared" si="6"/>
        <v>198.31932773109244</v>
      </c>
      <c r="O19" s="54">
        <v>236</v>
      </c>
      <c r="P19" s="54">
        <v>0</v>
      </c>
      <c r="Q19" s="54">
        <f>O19+P19</f>
        <v>236</v>
      </c>
      <c r="R19">
        <f t="shared" si="8"/>
        <v>236</v>
      </c>
      <c r="S19">
        <f t="shared" si="9"/>
        <v>0</v>
      </c>
    </row>
    <row r="20" spans="2:20" x14ac:dyDescent="0.25">
      <c r="D20" s="55"/>
      <c r="E20" s="1"/>
      <c r="F20" s="1"/>
      <c r="G20" s="1"/>
      <c r="H20" s="54"/>
      <c r="I20" s="54"/>
      <c r="J20" s="1"/>
      <c r="K20" s="54"/>
      <c r="O20" s="54"/>
      <c r="P20" s="54"/>
      <c r="Q20" s="54"/>
    </row>
    <row r="21" spans="2:20" x14ac:dyDescent="0.25">
      <c r="E21" s="1"/>
      <c r="F21" s="1"/>
      <c r="G21" s="1"/>
      <c r="H21" s="54"/>
      <c r="I21" s="54"/>
      <c r="J21" s="1">
        <f>SUM(J5:J19)</f>
        <v>17357.25</v>
      </c>
      <c r="K21" s="1">
        <f>SUM(K5:K19)</f>
        <v>15953.991596638656</v>
      </c>
      <c r="L21" s="1">
        <f>SUM(L5:L19)</f>
        <v>14585.9243697479</v>
      </c>
      <c r="R21" s="1">
        <f>SUM(R5:R19)</f>
        <v>13311.25</v>
      </c>
      <c r="S21" s="1">
        <f>SUM(S5:S19)</f>
        <v>4046</v>
      </c>
      <c r="T21" s="1">
        <f>R21+S21</f>
        <v>17357.25</v>
      </c>
    </row>
    <row r="22" spans="2:20" x14ac:dyDescent="0.25">
      <c r="E22" s="1"/>
      <c r="F22" s="1"/>
      <c r="G22" s="1"/>
    </row>
    <row r="23" spans="2:20" x14ac:dyDescent="0.25">
      <c r="B23" s="21" t="s">
        <v>69</v>
      </c>
      <c r="C23" s="9"/>
      <c r="D23" s="9"/>
      <c r="E23" s="9"/>
      <c r="F23" s="9"/>
      <c r="G23" s="9"/>
      <c r="H23" s="9"/>
      <c r="I23" s="9"/>
      <c r="J23" s="9"/>
      <c r="K23" s="9"/>
      <c r="L23" s="51"/>
    </row>
    <row r="24" spans="2:20" ht="112.5" customHeight="1" x14ac:dyDescent="0.25">
      <c r="B24" s="11" t="s">
        <v>70</v>
      </c>
      <c r="C24" s="11" t="s">
        <v>25</v>
      </c>
      <c r="D24" s="15" t="s">
        <v>256</v>
      </c>
      <c r="E24" s="16">
        <v>1</v>
      </c>
      <c r="F24" s="13">
        <f>O24</f>
        <v>0</v>
      </c>
      <c r="G24" s="13">
        <f>K24</f>
        <v>197.47899159663865</v>
      </c>
      <c r="H24" s="53">
        <f t="shared" ref="H24:H40" si="10">(F24+G24)*0.06</f>
        <v>11.848739495798318</v>
      </c>
      <c r="I24" s="53">
        <f t="shared" ref="I24:I40" si="11">(G24+F24)*0.13</f>
        <v>25.672268907563026</v>
      </c>
      <c r="J24" s="13">
        <f t="shared" ref="J24:J40" si="12">(F24+G24+H24+I24)*E24</f>
        <v>235</v>
      </c>
      <c r="K24" s="53">
        <f t="shared" ref="K24:K40" si="13">Q24/1.19</f>
        <v>197.47899159663865</v>
      </c>
      <c r="L24" s="53">
        <f t="shared" ref="L24:L40" si="14">K24*E24</f>
        <v>197.47899159663865</v>
      </c>
      <c r="O24" s="54">
        <v>0</v>
      </c>
      <c r="P24" s="54">
        <v>235</v>
      </c>
      <c r="Q24" s="54">
        <f t="shared" ref="Q24:Q40" si="15">O24+P24</f>
        <v>235</v>
      </c>
      <c r="R24">
        <f t="shared" ref="R24:R40" si="16">O24*E24</f>
        <v>0</v>
      </c>
      <c r="S24">
        <f t="shared" ref="S24:S40" si="17">P24*E24</f>
        <v>235</v>
      </c>
    </row>
    <row r="25" spans="2:20" ht="95.25" customHeight="1" x14ac:dyDescent="0.25">
      <c r="B25" s="11" t="s">
        <v>72</v>
      </c>
      <c r="C25" s="11" t="s">
        <v>25</v>
      </c>
      <c r="D25" s="15" t="s">
        <v>257</v>
      </c>
      <c r="E25" s="16">
        <v>1</v>
      </c>
      <c r="F25" s="16">
        <f>O25</f>
        <v>0</v>
      </c>
      <c r="G25" s="16">
        <f>K25</f>
        <v>235.29411764705884</v>
      </c>
      <c r="H25" s="53">
        <f t="shared" si="10"/>
        <v>14.117647058823531</v>
      </c>
      <c r="I25" s="53">
        <f t="shared" si="11"/>
        <v>30.588235294117649</v>
      </c>
      <c r="J25" s="16">
        <f t="shared" si="12"/>
        <v>280</v>
      </c>
      <c r="K25" s="53">
        <f t="shared" si="13"/>
        <v>235.29411764705884</v>
      </c>
      <c r="L25" s="53">
        <f t="shared" si="14"/>
        <v>235.29411764705884</v>
      </c>
      <c r="O25" s="54">
        <v>0</v>
      </c>
      <c r="P25" s="54">
        <v>280</v>
      </c>
      <c r="Q25" s="54">
        <f t="shared" si="15"/>
        <v>280</v>
      </c>
      <c r="R25">
        <f t="shared" si="16"/>
        <v>0</v>
      </c>
      <c r="S25">
        <f t="shared" si="17"/>
        <v>280</v>
      </c>
    </row>
    <row r="26" spans="2:20" ht="115.5" customHeight="1" x14ac:dyDescent="0.25">
      <c r="B26" s="11" t="s">
        <v>74</v>
      </c>
      <c r="C26" s="11" t="s">
        <v>25</v>
      </c>
      <c r="D26" s="15" t="s">
        <v>77</v>
      </c>
      <c r="E26" s="16">
        <v>1</v>
      </c>
      <c r="F26" s="16">
        <f>O26</f>
        <v>0</v>
      </c>
      <c r="G26" s="16">
        <f>K26</f>
        <v>126.05042016806723</v>
      </c>
      <c r="H26" s="53">
        <f t="shared" si="10"/>
        <v>7.5630252100840334</v>
      </c>
      <c r="I26" s="53">
        <f t="shared" si="11"/>
        <v>16.386554621848742</v>
      </c>
      <c r="J26" s="16">
        <f t="shared" si="12"/>
        <v>150</v>
      </c>
      <c r="K26" s="53">
        <f t="shared" si="13"/>
        <v>126.05042016806723</v>
      </c>
      <c r="L26" s="53">
        <f t="shared" si="14"/>
        <v>126.05042016806723</v>
      </c>
      <c r="O26" s="54">
        <v>0</v>
      </c>
      <c r="P26" s="54">
        <v>150</v>
      </c>
      <c r="Q26" s="54">
        <f t="shared" si="15"/>
        <v>150</v>
      </c>
      <c r="R26">
        <f t="shared" si="16"/>
        <v>0</v>
      </c>
      <c r="S26">
        <f t="shared" si="17"/>
        <v>150</v>
      </c>
    </row>
    <row r="27" spans="2:20" ht="30" x14ac:dyDescent="0.25">
      <c r="B27" s="11" t="s">
        <v>76</v>
      </c>
      <c r="C27" s="11" t="s">
        <v>25</v>
      </c>
      <c r="D27" s="15" t="s">
        <v>151</v>
      </c>
      <c r="E27" s="16">
        <v>1</v>
      </c>
      <c r="F27" s="16">
        <f>K27-G27</f>
        <v>75.630252100840337</v>
      </c>
      <c r="G27" s="16">
        <f>P27</f>
        <v>0</v>
      </c>
      <c r="H27" s="53">
        <f t="shared" si="10"/>
        <v>4.53781512605042</v>
      </c>
      <c r="I27" s="53">
        <f t="shared" si="11"/>
        <v>9.8319327731092443</v>
      </c>
      <c r="J27" s="16">
        <f t="shared" si="12"/>
        <v>90</v>
      </c>
      <c r="K27" s="53">
        <f t="shared" si="13"/>
        <v>75.630252100840337</v>
      </c>
      <c r="L27" s="53">
        <f t="shared" si="14"/>
        <v>75.630252100840337</v>
      </c>
      <c r="O27" s="54">
        <v>90</v>
      </c>
      <c r="P27" s="54">
        <v>0</v>
      </c>
      <c r="Q27" s="54">
        <f t="shared" si="15"/>
        <v>90</v>
      </c>
      <c r="R27">
        <f t="shared" si="16"/>
        <v>90</v>
      </c>
      <c r="S27">
        <f t="shared" si="17"/>
        <v>0</v>
      </c>
    </row>
    <row r="28" spans="2:20" ht="30" x14ac:dyDescent="0.25">
      <c r="B28" s="11" t="s">
        <v>78</v>
      </c>
      <c r="C28" s="11"/>
      <c r="D28" s="15" t="s">
        <v>153</v>
      </c>
      <c r="E28" s="16">
        <v>1</v>
      </c>
      <c r="F28" s="16">
        <f>K28-G28</f>
        <v>100.84033613445379</v>
      </c>
      <c r="G28" s="16">
        <f>P28</f>
        <v>0</v>
      </c>
      <c r="H28" s="53">
        <f t="shared" si="10"/>
        <v>6.0504201680672276</v>
      </c>
      <c r="I28" s="53">
        <f t="shared" si="11"/>
        <v>13.109243697478993</v>
      </c>
      <c r="J28" s="16">
        <f t="shared" si="12"/>
        <v>120.00000000000001</v>
      </c>
      <c r="K28" s="53">
        <f t="shared" si="13"/>
        <v>100.84033613445379</v>
      </c>
      <c r="L28" s="53">
        <f t="shared" si="14"/>
        <v>100.84033613445379</v>
      </c>
      <c r="O28" s="54">
        <v>120</v>
      </c>
      <c r="P28" s="54">
        <v>0</v>
      </c>
      <c r="Q28" s="54">
        <f t="shared" si="15"/>
        <v>120</v>
      </c>
      <c r="R28">
        <f t="shared" si="16"/>
        <v>120</v>
      </c>
      <c r="S28">
        <f t="shared" si="17"/>
        <v>0</v>
      </c>
    </row>
    <row r="29" spans="2:20" ht="105" customHeight="1" x14ac:dyDescent="0.25">
      <c r="B29" s="11" t="s">
        <v>80</v>
      </c>
      <c r="C29" s="11" t="s">
        <v>25</v>
      </c>
      <c r="D29" s="15" t="s">
        <v>83</v>
      </c>
      <c r="E29" s="16">
        <v>0</v>
      </c>
      <c r="F29" s="16">
        <f>O29</f>
        <v>0</v>
      </c>
      <c r="G29" s="16">
        <f>K29</f>
        <v>92.436974789915965</v>
      </c>
      <c r="H29" s="53">
        <f t="shared" si="10"/>
        <v>5.5462184873949578</v>
      </c>
      <c r="I29" s="53">
        <f t="shared" si="11"/>
        <v>12.016806722689076</v>
      </c>
      <c r="J29" s="16">
        <f t="shared" si="12"/>
        <v>0</v>
      </c>
      <c r="K29" s="53">
        <f t="shared" si="13"/>
        <v>92.436974789915965</v>
      </c>
      <c r="L29" s="53">
        <f t="shared" si="14"/>
        <v>0</v>
      </c>
      <c r="O29" s="54">
        <v>0</v>
      </c>
      <c r="P29" s="54">
        <v>110</v>
      </c>
      <c r="Q29" s="54">
        <f t="shared" si="15"/>
        <v>110</v>
      </c>
      <c r="R29">
        <f t="shared" si="16"/>
        <v>0</v>
      </c>
      <c r="S29">
        <f t="shared" si="17"/>
        <v>0</v>
      </c>
    </row>
    <row r="30" spans="2:20" ht="30" x14ac:dyDescent="0.25">
      <c r="B30" s="11" t="s">
        <v>82</v>
      </c>
      <c r="C30" s="11" t="s">
        <v>25</v>
      </c>
      <c r="D30" s="15" t="s">
        <v>85</v>
      </c>
      <c r="E30" s="16">
        <v>0</v>
      </c>
      <c r="F30" s="16">
        <f>K30-G30</f>
        <v>33.613445378151262</v>
      </c>
      <c r="G30" s="16">
        <f>P30</f>
        <v>0</v>
      </c>
      <c r="H30" s="53">
        <f t="shared" si="10"/>
        <v>2.0168067226890756</v>
      </c>
      <c r="I30" s="53">
        <f t="shared" si="11"/>
        <v>4.3697478991596643</v>
      </c>
      <c r="J30" s="16">
        <f t="shared" si="12"/>
        <v>0</v>
      </c>
      <c r="K30" s="53">
        <f t="shared" si="13"/>
        <v>33.613445378151262</v>
      </c>
      <c r="L30" s="53">
        <f t="shared" si="14"/>
        <v>0</v>
      </c>
      <c r="O30" s="54">
        <v>40</v>
      </c>
      <c r="P30" s="54">
        <v>0</v>
      </c>
      <c r="Q30" s="54">
        <f t="shared" si="15"/>
        <v>40</v>
      </c>
      <c r="R30">
        <f t="shared" si="16"/>
        <v>0</v>
      </c>
      <c r="S30">
        <f t="shared" si="17"/>
        <v>0</v>
      </c>
    </row>
    <row r="31" spans="2:20" ht="30" x14ac:dyDescent="0.25">
      <c r="B31" s="11" t="s">
        <v>84</v>
      </c>
      <c r="C31" s="11"/>
      <c r="D31" s="15" t="s">
        <v>87</v>
      </c>
      <c r="E31" s="16">
        <v>0</v>
      </c>
      <c r="F31" s="16">
        <f>K31-G31</f>
        <v>67.226890756302524</v>
      </c>
      <c r="G31" s="16">
        <f>P31</f>
        <v>0</v>
      </c>
      <c r="H31" s="53">
        <f t="shared" si="10"/>
        <v>4.0336134453781511</v>
      </c>
      <c r="I31" s="53">
        <f t="shared" si="11"/>
        <v>8.7394957983193287</v>
      </c>
      <c r="J31" s="16">
        <f t="shared" si="12"/>
        <v>0</v>
      </c>
      <c r="K31" s="53">
        <f t="shared" si="13"/>
        <v>67.226890756302524</v>
      </c>
      <c r="L31" s="53">
        <f t="shared" si="14"/>
        <v>0</v>
      </c>
      <c r="O31" s="54">
        <v>80</v>
      </c>
      <c r="P31" s="54">
        <v>0</v>
      </c>
      <c r="Q31" s="54">
        <f t="shared" si="15"/>
        <v>80</v>
      </c>
      <c r="R31">
        <f t="shared" si="16"/>
        <v>0</v>
      </c>
      <c r="S31">
        <f t="shared" si="17"/>
        <v>0</v>
      </c>
    </row>
    <row r="32" spans="2:20" ht="125.25" customHeight="1" x14ac:dyDescent="0.25">
      <c r="B32" s="11" t="s">
        <v>86</v>
      </c>
      <c r="C32" s="11" t="s">
        <v>25</v>
      </c>
      <c r="D32" s="15" t="s">
        <v>89</v>
      </c>
      <c r="E32" s="16">
        <v>1</v>
      </c>
      <c r="F32" s="16">
        <f>O32</f>
        <v>0</v>
      </c>
      <c r="G32" s="16">
        <f>K32</f>
        <v>168.0672268907563</v>
      </c>
      <c r="H32" s="53">
        <f t="shared" si="10"/>
        <v>10.084033613445378</v>
      </c>
      <c r="I32" s="53">
        <f t="shared" si="11"/>
        <v>21.84873949579832</v>
      </c>
      <c r="J32" s="16">
        <f t="shared" si="12"/>
        <v>200</v>
      </c>
      <c r="K32" s="53">
        <f t="shared" si="13"/>
        <v>168.0672268907563</v>
      </c>
      <c r="L32" s="53">
        <f t="shared" si="14"/>
        <v>168.0672268907563</v>
      </c>
      <c r="O32" s="54">
        <v>0</v>
      </c>
      <c r="P32" s="54">
        <v>200</v>
      </c>
      <c r="Q32" s="54">
        <f t="shared" si="15"/>
        <v>200</v>
      </c>
      <c r="R32">
        <f t="shared" si="16"/>
        <v>0</v>
      </c>
      <c r="S32">
        <f t="shared" si="17"/>
        <v>200</v>
      </c>
    </row>
    <row r="33" spans="2:20" ht="30" x14ac:dyDescent="0.25">
      <c r="B33" s="11" t="s">
        <v>88</v>
      </c>
      <c r="C33" s="11" t="s">
        <v>25</v>
      </c>
      <c r="D33" s="15" t="s">
        <v>91</v>
      </c>
      <c r="E33" s="16">
        <v>1</v>
      </c>
      <c r="F33" s="16">
        <f>K33-G33</f>
        <v>84.033613445378151</v>
      </c>
      <c r="G33" s="16">
        <f>P33</f>
        <v>0</v>
      </c>
      <c r="H33" s="53">
        <f t="shared" si="10"/>
        <v>5.0420168067226889</v>
      </c>
      <c r="I33" s="53">
        <f t="shared" si="11"/>
        <v>10.92436974789916</v>
      </c>
      <c r="J33" s="16">
        <f t="shared" si="12"/>
        <v>100</v>
      </c>
      <c r="K33" s="53">
        <f t="shared" si="13"/>
        <v>84.033613445378151</v>
      </c>
      <c r="L33" s="53">
        <f t="shared" si="14"/>
        <v>84.033613445378151</v>
      </c>
      <c r="O33" s="54">
        <v>100</v>
      </c>
      <c r="P33" s="54">
        <v>0</v>
      </c>
      <c r="Q33" s="54">
        <f t="shared" si="15"/>
        <v>100</v>
      </c>
      <c r="R33">
        <f t="shared" si="16"/>
        <v>100</v>
      </c>
      <c r="S33">
        <f t="shared" si="17"/>
        <v>0</v>
      </c>
    </row>
    <row r="34" spans="2:20" ht="30" x14ac:dyDescent="0.25">
      <c r="B34" s="11" t="s">
        <v>90</v>
      </c>
      <c r="C34" s="11"/>
      <c r="D34" s="15" t="s">
        <v>93</v>
      </c>
      <c r="E34" s="16">
        <v>1</v>
      </c>
      <c r="F34" s="16">
        <f>K34-G34</f>
        <v>126.05042016806723</v>
      </c>
      <c r="G34" s="16">
        <f>P34</f>
        <v>0</v>
      </c>
      <c r="H34" s="53">
        <f t="shared" si="10"/>
        <v>7.5630252100840334</v>
      </c>
      <c r="I34" s="53">
        <f t="shared" si="11"/>
        <v>16.386554621848742</v>
      </c>
      <c r="J34" s="16">
        <f t="shared" si="12"/>
        <v>150</v>
      </c>
      <c r="K34" s="53">
        <f t="shared" si="13"/>
        <v>126.05042016806723</v>
      </c>
      <c r="L34" s="53">
        <f t="shared" si="14"/>
        <v>126.05042016806723</v>
      </c>
      <c r="O34" s="54">
        <v>150</v>
      </c>
      <c r="P34" s="54">
        <v>0</v>
      </c>
      <c r="Q34" s="54">
        <f t="shared" si="15"/>
        <v>150</v>
      </c>
      <c r="R34">
        <f t="shared" si="16"/>
        <v>150</v>
      </c>
      <c r="S34">
        <f t="shared" si="17"/>
        <v>0</v>
      </c>
    </row>
    <row r="35" spans="2:20" ht="141.75" customHeight="1" x14ac:dyDescent="0.25">
      <c r="B35" s="11" t="s">
        <v>92</v>
      </c>
      <c r="C35" s="11" t="s">
        <v>60</v>
      </c>
      <c r="D35" s="15" t="s">
        <v>97</v>
      </c>
      <c r="E35" s="16">
        <v>60</v>
      </c>
      <c r="F35" s="16">
        <f>O35</f>
        <v>0</v>
      </c>
      <c r="G35" s="16">
        <f>K35</f>
        <v>42.016806722689076</v>
      </c>
      <c r="H35" s="53">
        <f t="shared" si="10"/>
        <v>2.5210084033613445</v>
      </c>
      <c r="I35" s="53">
        <f t="shared" si="11"/>
        <v>5.46218487394958</v>
      </c>
      <c r="J35" s="16">
        <f t="shared" si="12"/>
        <v>3000</v>
      </c>
      <c r="K35" s="53">
        <f t="shared" si="13"/>
        <v>42.016806722689076</v>
      </c>
      <c r="L35" s="53">
        <f t="shared" si="14"/>
        <v>2521.0084033613443</v>
      </c>
      <c r="O35" s="54">
        <v>0</v>
      </c>
      <c r="P35" s="54">
        <v>50</v>
      </c>
      <c r="Q35" s="54">
        <f t="shared" si="15"/>
        <v>50</v>
      </c>
      <c r="R35">
        <f t="shared" si="16"/>
        <v>0</v>
      </c>
      <c r="S35">
        <f t="shared" si="17"/>
        <v>3000</v>
      </c>
    </row>
    <row r="36" spans="2:20" ht="45" x14ac:dyDescent="0.25">
      <c r="B36" s="11" t="s">
        <v>94</v>
      </c>
      <c r="C36" s="11" t="s">
        <v>25</v>
      </c>
      <c r="D36" s="15" t="s">
        <v>99</v>
      </c>
      <c r="E36" s="16">
        <v>1</v>
      </c>
      <c r="F36" s="16">
        <f>K36-G36</f>
        <v>21.428571428571431</v>
      </c>
      <c r="G36" s="16">
        <f>P36</f>
        <v>50</v>
      </c>
      <c r="H36" s="53">
        <f t="shared" si="10"/>
        <v>4.2857142857142856</v>
      </c>
      <c r="I36" s="53">
        <f t="shared" si="11"/>
        <v>9.2857142857142865</v>
      </c>
      <c r="J36" s="16">
        <f t="shared" si="12"/>
        <v>85.000000000000014</v>
      </c>
      <c r="K36" s="53">
        <f t="shared" si="13"/>
        <v>71.428571428571431</v>
      </c>
      <c r="L36" s="53">
        <f t="shared" si="14"/>
        <v>71.428571428571431</v>
      </c>
      <c r="O36" s="54">
        <v>35</v>
      </c>
      <c r="P36" s="54">
        <v>50</v>
      </c>
      <c r="Q36" s="54">
        <f t="shared" si="15"/>
        <v>85</v>
      </c>
      <c r="R36">
        <f t="shared" si="16"/>
        <v>35</v>
      </c>
      <c r="S36">
        <f t="shared" si="17"/>
        <v>50</v>
      </c>
    </row>
    <row r="37" spans="2:20" ht="30" x14ac:dyDescent="0.25">
      <c r="B37" s="11" t="s">
        <v>96</v>
      </c>
      <c r="C37" s="11"/>
      <c r="D37" s="15" t="s">
        <v>101</v>
      </c>
      <c r="E37" s="16">
        <v>3</v>
      </c>
      <c r="F37" s="16">
        <f>K37-G37</f>
        <v>0.92436974789915982</v>
      </c>
      <c r="G37" s="16">
        <f>P37</f>
        <v>0</v>
      </c>
      <c r="H37" s="53">
        <f t="shared" si="10"/>
        <v>5.5462184873949584E-2</v>
      </c>
      <c r="I37" s="53">
        <f t="shared" si="11"/>
        <v>0.12016806722689079</v>
      </c>
      <c r="J37" s="16">
        <f t="shared" si="12"/>
        <v>3.3000000000000007</v>
      </c>
      <c r="K37" s="53">
        <f t="shared" si="13"/>
        <v>0.92436974789915982</v>
      </c>
      <c r="L37" s="53">
        <f t="shared" si="14"/>
        <v>2.7731092436974794</v>
      </c>
      <c r="O37" s="54">
        <v>1.1000000000000001</v>
      </c>
      <c r="P37" s="54">
        <v>0</v>
      </c>
      <c r="Q37" s="54">
        <f t="shared" si="15"/>
        <v>1.1000000000000001</v>
      </c>
      <c r="R37">
        <f t="shared" si="16"/>
        <v>3.3000000000000003</v>
      </c>
      <c r="S37">
        <f t="shared" si="17"/>
        <v>0</v>
      </c>
    </row>
    <row r="38" spans="2:20" ht="75" x14ac:dyDescent="0.25">
      <c r="B38" s="11" t="s">
        <v>98</v>
      </c>
      <c r="C38" s="11"/>
      <c r="D38" s="15" t="s">
        <v>103</v>
      </c>
      <c r="E38" s="16">
        <v>1</v>
      </c>
      <c r="F38" s="16">
        <f>K38-G38</f>
        <v>181.68067226890759</v>
      </c>
      <c r="G38" s="16">
        <f>P38</f>
        <v>20</v>
      </c>
      <c r="H38" s="53">
        <f t="shared" si="10"/>
        <v>12.100840336134455</v>
      </c>
      <c r="I38" s="53">
        <f t="shared" si="11"/>
        <v>26.218487394957986</v>
      </c>
      <c r="J38" s="16">
        <f t="shared" si="12"/>
        <v>240.00000000000003</v>
      </c>
      <c r="K38" s="53">
        <f t="shared" si="13"/>
        <v>201.68067226890759</v>
      </c>
      <c r="L38" s="53">
        <f t="shared" si="14"/>
        <v>201.68067226890759</v>
      </c>
      <c r="O38" s="54">
        <v>220</v>
      </c>
      <c r="P38" s="54">
        <v>20</v>
      </c>
      <c r="Q38" s="54">
        <f t="shared" si="15"/>
        <v>240</v>
      </c>
      <c r="R38">
        <f t="shared" si="16"/>
        <v>220</v>
      </c>
      <c r="S38">
        <f t="shared" si="17"/>
        <v>20</v>
      </c>
    </row>
    <row r="39" spans="2:20" ht="62.25" customHeight="1" x14ac:dyDescent="0.25">
      <c r="B39" s="11" t="s">
        <v>100</v>
      </c>
      <c r="C39" s="11" t="s">
        <v>25</v>
      </c>
      <c r="D39" s="15" t="s">
        <v>165</v>
      </c>
      <c r="E39" s="16">
        <v>1</v>
      </c>
      <c r="F39" s="16">
        <f>K39-G39</f>
        <v>122.85714285714286</v>
      </c>
      <c r="G39" s="16">
        <f>P39</f>
        <v>20</v>
      </c>
      <c r="H39" s="53">
        <f t="shared" si="10"/>
        <v>8.5714285714285712</v>
      </c>
      <c r="I39" s="53">
        <f t="shared" si="11"/>
        <v>18.571428571428573</v>
      </c>
      <c r="J39" s="16">
        <f t="shared" si="12"/>
        <v>170.00000000000003</v>
      </c>
      <c r="K39" s="53">
        <f t="shared" si="13"/>
        <v>142.85714285714286</v>
      </c>
      <c r="L39" s="53">
        <f t="shared" si="14"/>
        <v>142.85714285714286</v>
      </c>
      <c r="O39" s="54">
        <v>150</v>
      </c>
      <c r="P39" s="54">
        <v>20</v>
      </c>
      <c r="Q39" s="54">
        <f t="shared" si="15"/>
        <v>170</v>
      </c>
      <c r="R39">
        <f t="shared" si="16"/>
        <v>150</v>
      </c>
      <c r="S39">
        <f t="shared" si="17"/>
        <v>20</v>
      </c>
    </row>
    <row r="40" spans="2:20" ht="33" customHeight="1" x14ac:dyDescent="0.25">
      <c r="B40" s="11" t="s">
        <v>102</v>
      </c>
      <c r="C40" s="11"/>
      <c r="D40" s="15" t="s">
        <v>167</v>
      </c>
      <c r="E40" s="16">
        <v>160</v>
      </c>
      <c r="F40" s="16">
        <f>K40-G40</f>
        <v>3.96218487394958</v>
      </c>
      <c r="G40" s="16">
        <f>P40</f>
        <v>1.5</v>
      </c>
      <c r="H40" s="53">
        <f t="shared" si="10"/>
        <v>0.32773109243697479</v>
      </c>
      <c r="I40" s="53">
        <f t="shared" si="11"/>
        <v>0.71008403361344541</v>
      </c>
      <c r="J40" s="16">
        <f t="shared" si="12"/>
        <v>1040</v>
      </c>
      <c r="K40" s="53">
        <f t="shared" si="13"/>
        <v>5.46218487394958</v>
      </c>
      <c r="L40" s="53">
        <f t="shared" si="14"/>
        <v>873.94957983193285</v>
      </c>
      <c r="O40" s="54">
        <v>5</v>
      </c>
      <c r="P40" s="54">
        <v>1.5</v>
      </c>
      <c r="Q40" s="54">
        <f t="shared" si="15"/>
        <v>6.5</v>
      </c>
      <c r="R40">
        <f t="shared" si="16"/>
        <v>800</v>
      </c>
      <c r="S40">
        <f t="shared" si="17"/>
        <v>240</v>
      </c>
    </row>
    <row r="41" spans="2:20" x14ac:dyDescent="0.25">
      <c r="E41" s="1"/>
      <c r="F41" s="1"/>
      <c r="G41" s="1"/>
    </row>
    <row r="42" spans="2:20" x14ac:dyDescent="0.25">
      <c r="E42" s="1"/>
      <c r="F42" s="1"/>
      <c r="J42" s="1">
        <f>SUM(J24:J40)</f>
        <v>5863.3</v>
      </c>
      <c r="K42" s="1">
        <f>SUM(K24:K40)</f>
        <v>1771.09243697479</v>
      </c>
      <c r="L42" s="1">
        <f>SUM(L24:L40)</f>
        <v>4927.1428571428569</v>
      </c>
      <c r="R42" s="1">
        <f>SUM(R24:R40)</f>
        <v>1668.3</v>
      </c>
      <c r="S42" s="1">
        <f>SUM(S24:S40)</f>
        <v>4195</v>
      </c>
      <c r="T42" s="1">
        <f>R42+S42</f>
        <v>5863.3</v>
      </c>
    </row>
    <row r="43" spans="2:20" x14ac:dyDescent="0.25">
      <c r="E43" s="1"/>
      <c r="F43" s="1"/>
      <c r="G43" s="1"/>
    </row>
    <row r="44" spans="2:20" x14ac:dyDescent="0.25">
      <c r="B44" s="21" t="s">
        <v>104</v>
      </c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20" ht="90" customHeight="1" x14ac:dyDescent="0.25">
      <c r="B45" s="11" t="s">
        <v>169</v>
      </c>
      <c r="C45" s="11" t="s">
        <v>25</v>
      </c>
      <c r="D45" s="15" t="s">
        <v>170</v>
      </c>
      <c r="E45" s="13">
        <v>1</v>
      </c>
      <c r="F45" s="13">
        <f>K45-G45</f>
        <v>203.69747899159665</v>
      </c>
      <c r="G45" s="13">
        <f>P45</f>
        <v>40</v>
      </c>
      <c r="H45" s="53">
        <f>(F45+G45)*0.06</f>
        <v>14.621848739495798</v>
      </c>
      <c r="I45" s="53">
        <f>(G45+F45)*0.13</f>
        <v>31.680672268907568</v>
      </c>
      <c r="J45" s="16">
        <f>(F45+G45+H45+I45)*E45</f>
        <v>290.00000000000006</v>
      </c>
      <c r="K45" s="53">
        <f>Q45/1.19</f>
        <v>243.69747899159665</v>
      </c>
      <c r="L45" s="53">
        <f>K45*E45</f>
        <v>243.69747899159665</v>
      </c>
      <c r="O45" s="54">
        <v>250</v>
      </c>
      <c r="P45" s="54">
        <v>40</v>
      </c>
      <c r="Q45" s="54">
        <f>O45+P45</f>
        <v>290</v>
      </c>
      <c r="R45">
        <f>O45*E45</f>
        <v>250</v>
      </c>
      <c r="S45">
        <f>P45*E45</f>
        <v>40</v>
      </c>
    </row>
    <row r="46" spans="2:20" x14ac:dyDescent="0.25">
      <c r="E46" s="1"/>
      <c r="F46" s="1"/>
      <c r="G46" s="1"/>
      <c r="H46" s="1"/>
      <c r="I46" s="1"/>
      <c r="J46" s="1"/>
      <c r="O46" s="54"/>
      <c r="P46" s="54"/>
      <c r="Q46" s="54"/>
    </row>
    <row r="47" spans="2:20" x14ac:dyDescent="0.25">
      <c r="E47" s="1"/>
      <c r="F47" s="1"/>
      <c r="G47" s="1"/>
      <c r="H47" s="1"/>
      <c r="I47" s="1"/>
      <c r="J47" s="1">
        <f>SUM(J45)</f>
        <v>290.00000000000006</v>
      </c>
      <c r="K47" s="1">
        <f>SUM(K45)</f>
        <v>243.69747899159665</v>
      </c>
      <c r="L47" s="1">
        <f>SUM(L45)</f>
        <v>243.69747899159665</v>
      </c>
      <c r="R47" s="1">
        <f>SUM(R45)</f>
        <v>250</v>
      </c>
      <c r="S47" s="1">
        <f>SUM(S45)</f>
        <v>40</v>
      </c>
      <c r="T47" s="1">
        <f>R47+S47</f>
        <v>290</v>
      </c>
    </row>
    <row r="48" spans="2:20" x14ac:dyDescent="0.25">
      <c r="E48" s="1"/>
      <c r="F48" s="1"/>
    </row>
    <row r="49" spans="4:7" ht="37.5" x14ac:dyDescent="0.3">
      <c r="D49" s="24" t="s">
        <v>258</v>
      </c>
      <c r="E49" s="25"/>
      <c r="F49" s="26"/>
      <c r="G49" s="27">
        <f>J21+J42+J47</f>
        <v>23510.55</v>
      </c>
    </row>
    <row r="51" spans="4:7" ht="21" x14ac:dyDescent="0.35">
      <c r="D51" s="31" t="s">
        <v>108</v>
      </c>
      <c r="E51" s="32"/>
      <c r="F51" s="32"/>
      <c r="G51" s="33">
        <f>R21+R42+R47</f>
        <v>15229.55</v>
      </c>
    </row>
    <row r="52" spans="4:7" ht="21" x14ac:dyDescent="0.35">
      <c r="D52" s="31" t="s">
        <v>109</v>
      </c>
      <c r="E52" s="32"/>
      <c r="F52" s="32"/>
      <c r="G52" s="33">
        <f>S21+S42+S47</f>
        <v>8281</v>
      </c>
    </row>
  </sheetData>
  <mergeCells count="1">
    <mergeCell ref="B4:D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10" zoomScale="65" zoomScaleNormal="65" workbookViewId="0">
      <selection activeCell="P14" sqref="P14"/>
    </sheetView>
  </sheetViews>
  <sheetFormatPr baseColWidth="10" defaultColWidth="10.5703125" defaultRowHeight="15" x14ac:dyDescent="0.25"/>
  <cols>
    <col min="1" max="1" width="14.42578125" customWidth="1"/>
    <col min="4" max="4" width="62" customWidth="1"/>
    <col min="5" max="5" width="14.85546875" customWidth="1"/>
    <col min="6" max="6" width="13.85546875" customWidth="1"/>
    <col min="7" max="7" width="14.5703125" customWidth="1"/>
    <col min="24" max="24" width="13.7109375" customWidth="1"/>
  </cols>
  <sheetData>
    <row r="1" spans="2:24" x14ac:dyDescent="0.25">
      <c r="B1" t="s">
        <v>254</v>
      </c>
    </row>
    <row r="2" spans="2:24" ht="45" x14ac:dyDescent="0.25">
      <c r="B2" s="2" t="s">
        <v>0</v>
      </c>
      <c r="C2" s="3" t="s">
        <v>1</v>
      </c>
      <c r="D2" s="2" t="s">
        <v>2</v>
      </c>
      <c r="E2" s="2" t="s">
        <v>3</v>
      </c>
      <c r="F2" s="4" t="s">
        <v>4</v>
      </c>
      <c r="G2" s="5" t="s">
        <v>5</v>
      </c>
      <c r="H2" s="50" t="s">
        <v>215</v>
      </c>
      <c r="I2" s="50" t="s">
        <v>216</v>
      </c>
      <c r="J2" s="2" t="s">
        <v>217</v>
      </c>
      <c r="K2" s="4" t="s">
        <v>6</v>
      </c>
      <c r="L2" s="5" t="s">
        <v>7</v>
      </c>
    </row>
    <row r="4" spans="2:24" x14ac:dyDescent="0.25">
      <c r="B4" s="98" t="s">
        <v>113</v>
      </c>
      <c r="C4" s="98"/>
      <c r="D4" s="98"/>
      <c r="E4" s="9"/>
      <c r="F4" s="9"/>
      <c r="G4" s="9"/>
      <c r="H4" s="9"/>
      <c r="I4" s="9"/>
      <c r="J4" s="51"/>
      <c r="K4" s="9"/>
      <c r="L4" s="51"/>
      <c r="O4" t="s">
        <v>4</v>
      </c>
      <c r="P4" t="s">
        <v>5</v>
      </c>
      <c r="Q4" t="s">
        <v>7</v>
      </c>
      <c r="R4" t="s">
        <v>218</v>
      </c>
      <c r="S4" t="s">
        <v>219</v>
      </c>
    </row>
    <row r="5" spans="2:24" ht="98.25" customHeight="1" x14ac:dyDescent="0.25">
      <c r="B5" s="11" t="s">
        <v>24</v>
      </c>
      <c r="C5" s="11" t="s">
        <v>25</v>
      </c>
      <c r="D5" s="15" t="s">
        <v>125</v>
      </c>
      <c r="E5" s="16">
        <v>1</v>
      </c>
      <c r="F5" s="16">
        <f t="shared" ref="F5:F10" si="0">K5-G5</f>
        <v>6161.8067226890762</v>
      </c>
      <c r="G5" s="16">
        <f t="shared" ref="G5:G10" si="1">P5</f>
        <v>355</v>
      </c>
      <c r="H5" s="53">
        <f t="shared" ref="H5:H19" si="2">(F5+G5)*0.06</f>
        <v>391.00840336134456</v>
      </c>
      <c r="I5" s="53">
        <f t="shared" ref="I5:I19" si="3">(G5+F5)*0.13</f>
        <v>847.18487394957992</v>
      </c>
      <c r="J5" s="16">
        <f t="shared" ref="J5:J19" si="4">(F5+G5+H5+I5)*E5</f>
        <v>7755.0000000000009</v>
      </c>
      <c r="K5" s="53">
        <f t="shared" ref="K5:K19" si="5">Q5/1.19</f>
        <v>6516.8067226890762</v>
      </c>
      <c r="L5" s="53">
        <f t="shared" ref="L5:L19" si="6">K5*E5</f>
        <v>6516.8067226890762</v>
      </c>
      <c r="O5" s="54">
        <v>7400</v>
      </c>
      <c r="P5" s="54">
        <v>355</v>
      </c>
      <c r="Q5" s="54">
        <f t="shared" ref="Q5:Q15" si="7">(O5+P5)</f>
        <v>7755</v>
      </c>
      <c r="R5">
        <f t="shared" ref="R5:R19" si="8">O5*E5</f>
        <v>7400</v>
      </c>
      <c r="S5">
        <f t="shared" ref="S5:S19" si="9">P5*E5</f>
        <v>355</v>
      </c>
      <c r="X5" s="15"/>
    </row>
    <row r="6" spans="2:24" ht="81.75" customHeight="1" x14ac:dyDescent="0.25">
      <c r="B6" s="11" t="s">
        <v>27</v>
      </c>
      <c r="C6" s="11" t="s">
        <v>25</v>
      </c>
      <c r="D6" s="15" t="s">
        <v>28</v>
      </c>
      <c r="E6" s="16">
        <v>1</v>
      </c>
      <c r="F6" s="16">
        <f t="shared" si="0"/>
        <v>677.73109243697479</v>
      </c>
      <c r="G6" s="16">
        <f t="shared" si="1"/>
        <v>150</v>
      </c>
      <c r="H6" s="53">
        <f t="shared" si="2"/>
        <v>49.663865546218489</v>
      </c>
      <c r="I6" s="53">
        <f t="shared" si="3"/>
        <v>107.60504201680672</v>
      </c>
      <c r="J6" s="16">
        <f t="shared" si="4"/>
        <v>985</v>
      </c>
      <c r="K6" s="53">
        <f t="shared" si="5"/>
        <v>827.73109243697479</v>
      </c>
      <c r="L6" s="53">
        <f t="shared" si="6"/>
        <v>827.73109243697479</v>
      </c>
      <c r="O6" s="54">
        <v>835</v>
      </c>
      <c r="P6" s="54">
        <v>150</v>
      </c>
      <c r="Q6" s="54">
        <f t="shared" si="7"/>
        <v>985</v>
      </c>
      <c r="R6">
        <f t="shared" si="8"/>
        <v>835</v>
      </c>
      <c r="S6">
        <f t="shared" si="9"/>
        <v>150</v>
      </c>
    </row>
    <row r="7" spans="2:24" ht="61.5" customHeight="1" x14ac:dyDescent="0.25">
      <c r="B7" s="11" t="s">
        <v>29</v>
      </c>
      <c r="C7" s="11" t="s">
        <v>25</v>
      </c>
      <c r="D7" s="17" t="s">
        <v>255</v>
      </c>
      <c r="E7" s="16">
        <v>1</v>
      </c>
      <c r="F7" s="16">
        <f t="shared" si="0"/>
        <v>330.96638655462186</v>
      </c>
      <c r="G7" s="16">
        <f t="shared" si="1"/>
        <v>85</v>
      </c>
      <c r="H7" s="53">
        <f t="shared" si="2"/>
        <v>24.957983193277311</v>
      </c>
      <c r="I7" s="53">
        <f t="shared" si="3"/>
        <v>54.075630252100844</v>
      </c>
      <c r="J7" s="16">
        <f t="shared" si="4"/>
        <v>495</v>
      </c>
      <c r="K7" s="53">
        <f t="shared" si="5"/>
        <v>415.96638655462186</v>
      </c>
      <c r="L7" s="53">
        <f t="shared" si="6"/>
        <v>415.96638655462186</v>
      </c>
      <c r="O7" s="54">
        <v>410</v>
      </c>
      <c r="P7" s="54">
        <v>85</v>
      </c>
      <c r="Q7" s="54">
        <f t="shared" si="7"/>
        <v>495</v>
      </c>
      <c r="R7">
        <f t="shared" si="8"/>
        <v>410</v>
      </c>
      <c r="S7">
        <f t="shared" si="9"/>
        <v>85</v>
      </c>
    </row>
    <row r="8" spans="2:24" ht="123.75" customHeight="1" x14ac:dyDescent="0.25">
      <c r="B8" s="11" t="s">
        <v>31</v>
      </c>
      <c r="C8" s="11" t="s">
        <v>25</v>
      </c>
      <c r="D8" s="15" t="s">
        <v>38</v>
      </c>
      <c r="E8" s="16">
        <v>1</v>
      </c>
      <c r="F8" s="16">
        <f t="shared" si="0"/>
        <v>314.70588235294122</v>
      </c>
      <c r="G8" s="16">
        <f t="shared" si="1"/>
        <v>1450</v>
      </c>
      <c r="H8" s="53">
        <f t="shared" si="2"/>
        <v>105.88235294117646</v>
      </c>
      <c r="I8" s="53">
        <f t="shared" si="3"/>
        <v>229.41176470588238</v>
      </c>
      <c r="J8" s="16">
        <f t="shared" si="4"/>
        <v>2100</v>
      </c>
      <c r="K8" s="53">
        <f t="shared" si="5"/>
        <v>1764.7058823529412</v>
      </c>
      <c r="L8" s="53">
        <f t="shared" si="6"/>
        <v>1764.7058823529412</v>
      </c>
      <c r="O8" s="54">
        <v>650</v>
      </c>
      <c r="P8" s="54">
        <v>1450</v>
      </c>
      <c r="Q8" s="54">
        <f t="shared" si="7"/>
        <v>2100</v>
      </c>
      <c r="R8">
        <f t="shared" si="8"/>
        <v>650</v>
      </c>
      <c r="S8">
        <f t="shared" si="9"/>
        <v>1450</v>
      </c>
    </row>
    <row r="9" spans="2:24" ht="124.5" customHeight="1" x14ac:dyDescent="0.25">
      <c r="B9" s="11" t="s">
        <v>33</v>
      </c>
      <c r="C9" s="11" t="s">
        <v>25</v>
      </c>
      <c r="D9" s="15" t="s">
        <v>40</v>
      </c>
      <c r="E9" s="16">
        <v>1</v>
      </c>
      <c r="F9" s="16">
        <f t="shared" si="0"/>
        <v>714.28571428571433</v>
      </c>
      <c r="G9" s="16">
        <f t="shared" si="1"/>
        <v>0</v>
      </c>
      <c r="H9" s="53">
        <f t="shared" si="2"/>
        <v>42.857142857142861</v>
      </c>
      <c r="I9" s="53">
        <f t="shared" si="3"/>
        <v>92.857142857142861</v>
      </c>
      <c r="J9" s="16">
        <f t="shared" si="4"/>
        <v>850.00000000000011</v>
      </c>
      <c r="K9" s="53">
        <f t="shared" si="5"/>
        <v>714.28571428571433</v>
      </c>
      <c r="L9" s="53">
        <f t="shared" si="6"/>
        <v>714.28571428571433</v>
      </c>
      <c r="O9" s="54">
        <v>850</v>
      </c>
      <c r="P9" s="54">
        <v>0</v>
      </c>
      <c r="Q9" s="54">
        <f t="shared" si="7"/>
        <v>850</v>
      </c>
      <c r="R9">
        <f t="shared" si="8"/>
        <v>850</v>
      </c>
      <c r="S9">
        <f t="shared" si="9"/>
        <v>0</v>
      </c>
    </row>
    <row r="10" spans="2:24" ht="45" x14ac:dyDescent="0.25">
      <c r="B10" s="11" t="s">
        <v>35</v>
      </c>
      <c r="C10" s="11" t="s">
        <v>25</v>
      </c>
      <c r="D10" s="15" t="s">
        <v>42</v>
      </c>
      <c r="E10" s="42">
        <v>1</v>
      </c>
      <c r="F10" s="16">
        <f t="shared" si="0"/>
        <v>1584.7058823529412</v>
      </c>
      <c r="G10" s="16">
        <f t="shared" si="1"/>
        <v>180</v>
      </c>
      <c r="H10" s="53">
        <f t="shared" si="2"/>
        <v>105.88235294117646</v>
      </c>
      <c r="I10" s="53">
        <f t="shared" si="3"/>
        <v>229.41176470588238</v>
      </c>
      <c r="J10" s="16">
        <f t="shared" si="4"/>
        <v>2100</v>
      </c>
      <c r="K10" s="53">
        <f t="shared" si="5"/>
        <v>1764.7058823529412</v>
      </c>
      <c r="L10" s="53">
        <f t="shared" si="6"/>
        <v>1764.7058823529412</v>
      </c>
      <c r="O10" s="54">
        <v>1920</v>
      </c>
      <c r="P10" s="54">
        <v>180</v>
      </c>
      <c r="Q10" s="54">
        <f t="shared" si="7"/>
        <v>2100</v>
      </c>
      <c r="R10">
        <f t="shared" si="8"/>
        <v>1920</v>
      </c>
      <c r="S10">
        <f t="shared" si="9"/>
        <v>180</v>
      </c>
    </row>
    <row r="11" spans="2:24" ht="63" customHeight="1" x14ac:dyDescent="0.25">
      <c r="B11" s="11" t="s">
        <v>37</v>
      </c>
      <c r="C11" s="11" t="s">
        <v>25</v>
      </c>
      <c r="D11" s="15" t="s">
        <v>44</v>
      </c>
      <c r="E11" s="16">
        <v>1</v>
      </c>
      <c r="F11" s="16">
        <f>O11</f>
        <v>0</v>
      </c>
      <c r="G11" s="16">
        <f>K11</f>
        <v>210.0840336134454</v>
      </c>
      <c r="H11" s="53">
        <f t="shared" si="2"/>
        <v>12.605042016806724</v>
      </c>
      <c r="I11" s="53">
        <f t="shared" si="3"/>
        <v>27.310924369747902</v>
      </c>
      <c r="J11" s="16">
        <f t="shared" si="4"/>
        <v>250.00000000000003</v>
      </c>
      <c r="K11" s="53">
        <f t="shared" si="5"/>
        <v>210.0840336134454</v>
      </c>
      <c r="L11" s="53">
        <f t="shared" si="6"/>
        <v>210.0840336134454</v>
      </c>
      <c r="O11" s="54">
        <v>0</v>
      </c>
      <c r="P11" s="54">
        <v>250</v>
      </c>
      <c r="Q11" s="54">
        <f t="shared" si="7"/>
        <v>250</v>
      </c>
      <c r="R11">
        <f t="shared" si="8"/>
        <v>0</v>
      </c>
      <c r="S11">
        <f t="shared" si="9"/>
        <v>250</v>
      </c>
    </row>
    <row r="12" spans="2:24" ht="112.5" customHeight="1" x14ac:dyDescent="0.25">
      <c r="B12" s="11" t="s">
        <v>39</v>
      </c>
      <c r="C12" s="11" t="s">
        <v>25</v>
      </c>
      <c r="D12" s="15" t="s">
        <v>46</v>
      </c>
      <c r="E12" s="16">
        <v>1</v>
      </c>
      <c r="F12" s="16">
        <f>K12-G12</f>
        <v>375.0840336134454</v>
      </c>
      <c r="G12" s="16">
        <f>P12</f>
        <v>35</v>
      </c>
      <c r="H12" s="53">
        <f t="shared" si="2"/>
        <v>24.605042016806724</v>
      </c>
      <c r="I12" s="53">
        <f t="shared" si="3"/>
        <v>53.310924369747902</v>
      </c>
      <c r="J12" s="16">
        <f t="shared" si="4"/>
        <v>488.00000000000006</v>
      </c>
      <c r="K12" s="53">
        <f t="shared" si="5"/>
        <v>410.0840336134454</v>
      </c>
      <c r="L12" s="53">
        <f t="shared" si="6"/>
        <v>410.0840336134454</v>
      </c>
      <c r="O12" s="54">
        <v>453</v>
      </c>
      <c r="P12" s="54">
        <v>35</v>
      </c>
      <c r="Q12" s="54">
        <f t="shared" si="7"/>
        <v>488</v>
      </c>
      <c r="R12">
        <f t="shared" si="8"/>
        <v>453</v>
      </c>
      <c r="S12">
        <f t="shared" si="9"/>
        <v>35</v>
      </c>
    </row>
    <row r="13" spans="2:24" ht="69.75" customHeight="1" x14ac:dyDescent="0.25">
      <c r="B13" s="11" t="s">
        <v>41</v>
      </c>
      <c r="C13" s="11" t="s">
        <v>25</v>
      </c>
      <c r="D13" s="15" t="s">
        <v>48</v>
      </c>
      <c r="E13" s="16">
        <v>1</v>
      </c>
      <c r="F13" s="16">
        <f>K13-G13</f>
        <v>181.60504201680672</v>
      </c>
      <c r="G13" s="16">
        <f>P13</f>
        <v>6</v>
      </c>
      <c r="H13" s="53">
        <f t="shared" si="2"/>
        <v>11.256302521008402</v>
      </c>
      <c r="I13" s="53">
        <f t="shared" si="3"/>
        <v>24.388655462184875</v>
      </c>
      <c r="J13" s="16">
        <f t="shared" si="4"/>
        <v>223.25</v>
      </c>
      <c r="K13" s="53">
        <f t="shared" si="5"/>
        <v>187.60504201680672</v>
      </c>
      <c r="L13" s="53">
        <f t="shared" si="6"/>
        <v>187.60504201680672</v>
      </c>
      <c r="O13" s="54">
        <v>217.25</v>
      </c>
      <c r="P13" s="54">
        <v>6</v>
      </c>
      <c r="Q13" s="54">
        <f t="shared" si="7"/>
        <v>223.25</v>
      </c>
      <c r="R13">
        <f t="shared" si="8"/>
        <v>217.25</v>
      </c>
      <c r="S13">
        <f t="shared" si="9"/>
        <v>6</v>
      </c>
    </row>
    <row r="14" spans="2:24" ht="98.25" customHeight="1" x14ac:dyDescent="0.25">
      <c r="B14" s="11" t="s">
        <v>43</v>
      </c>
      <c r="C14" s="11" t="s">
        <v>25</v>
      </c>
      <c r="D14" s="15" t="s">
        <v>50</v>
      </c>
      <c r="E14" s="16">
        <v>1</v>
      </c>
      <c r="F14" s="16">
        <f>O14</f>
        <v>0</v>
      </c>
      <c r="G14" s="16">
        <f>K14</f>
        <v>1092.4369747899161</v>
      </c>
      <c r="H14" s="53">
        <f t="shared" si="2"/>
        <v>65.546218487394967</v>
      </c>
      <c r="I14" s="53">
        <f t="shared" si="3"/>
        <v>142.0168067226891</v>
      </c>
      <c r="J14" s="16">
        <f t="shared" si="4"/>
        <v>1300.0000000000002</v>
      </c>
      <c r="K14" s="53">
        <f t="shared" si="5"/>
        <v>1092.4369747899161</v>
      </c>
      <c r="L14" s="53">
        <f t="shared" si="6"/>
        <v>1092.4369747899161</v>
      </c>
      <c r="O14" s="54">
        <v>0</v>
      </c>
      <c r="P14" s="54">
        <v>1300</v>
      </c>
      <c r="Q14" s="54">
        <f t="shared" si="7"/>
        <v>1300</v>
      </c>
      <c r="R14">
        <f t="shared" si="8"/>
        <v>0</v>
      </c>
      <c r="S14">
        <f t="shared" si="9"/>
        <v>1300</v>
      </c>
    </row>
    <row r="15" spans="2:24" ht="57.75" customHeight="1" x14ac:dyDescent="0.25">
      <c r="B15" s="11" t="s">
        <v>45</v>
      </c>
      <c r="C15" s="11" t="s">
        <v>25</v>
      </c>
      <c r="D15" s="15" t="s">
        <v>52</v>
      </c>
      <c r="E15" s="16">
        <v>0</v>
      </c>
      <c r="F15" s="16">
        <f>O15</f>
        <v>0</v>
      </c>
      <c r="G15" s="16">
        <f>K15</f>
        <v>1008.4033613445379</v>
      </c>
      <c r="H15" s="53">
        <f t="shared" si="2"/>
        <v>60.504201680672267</v>
      </c>
      <c r="I15" s="53">
        <f t="shared" si="3"/>
        <v>131.09243697478993</v>
      </c>
      <c r="J15" s="16">
        <f t="shared" si="4"/>
        <v>0</v>
      </c>
      <c r="K15" s="53">
        <f t="shared" si="5"/>
        <v>1008.4033613445379</v>
      </c>
      <c r="L15" s="53">
        <f t="shared" si="6"/>
        <v>0</v>
      </c>
      <c r="O15" s="54">
        <v>0</v>
      </c>
      <c r="P15" s="54">
        <v>1200</v>
      </c>
      <c r="Q15">
        <f t="shared" si="7"/>
        <v>1200</v>
      </c>
      <c r="R15">
        <f t="shared" si="8"/>
        <v>0</v>
      </c>
      <c r="S15">
        <f t="shared" si="9"/>
        <v>0</v>
      </c>
    </row>
    <row r="16" spans="2:24" ht="48" customHeight="1" x14ac:dyDescent="0.25">
      <c r="B16" s="11" t="s">
        <v>47</v>
      </c>
      <c r="C16" s="11" t="s">
        <v>25</v>
      </c>
      <c r="D16" s="15" t="s">
        <v>56</v>
      </c>
      <c r="E16" s="16">
        <v>1</v>
      </c>
      <c r="F16" s="16">
        <f>K16-G16</f>
        <v>128.8655462184874</v>
      </c>
      <c r="G16" s="16">
        <f>P16</f>
        <v>35</v>
      </c>
      <c r="H16" s="53">
        <f t="shared" si="2"/>
        <v>9.8319327731092425</v>
      </c>
      <c r="I16" s="53">
        <f t="shared" si="3"/>
        <v>21.302521008403364</v>
      </c>
      <c r="J16" s="16">
        <f t="shared" si="4"/>
        <v>195</v>
      </c>
      <c r="K16" s="53">
        <f t="shared" si="5"/>
        <v>163.8655462184874</v>
      </c>
      <c r="L16" s="53">
        <f t="shared" si="6"/>
        <v>163.8655462184874</v>
      </c>
      <c r="O16" s="54">
        <v>160</v>
      </c>
      <c r="P16" s="54">
        <v>35</v>
      </c>
      <c r="Q16" s="54">
        <f>O16+P16</f>
        <v>195</v>
      </c>
      <c r="R16">
        <f t="shared" si="8"/>
        <v>160</v>
      </c>
      <c r="S16">
        <f t="shared" si="9"/>
        <v>35</v>
      </c>
    </row>
    <row r="17" spans="2:20" ht="67.5" customHeight="1" x14ac:dyDescent="0.25">
      <c r="B17" s="11" t="s">
        <v>49</v>
      </c>
      <c r="C17" s="11" t="s">
        <v>25</v>
      </c>
      <c r="D17" s="15" t="s">
        <v>58</v>
      </c>
      <c r="E17" s="16">
        <v>1</v>
      </c>
      <c r="F17" s="16">
        <f>K17-G17</f>
        <v>119.32773109243698</v>
      </c>
      <c r="G17" s="16">
        <f>P17</f>
        <v>200</v>
      </c>
      <c r="H17" s="53">
        <f t="shared" si="2"/>
        <v>19.159663865546218</v>
      </c>
      <c r="I17" s="53">
        <f t="shared" si="3"/>
        <v>41.512605042016808</v>
      </c>
      <c r="J17" s="16">
        <f t="shared" si="4"/>
        <v>380</v>
      </c>
      <c r="K17" s="53">
        <f t="shared" si="5"/>
        <v>319.32773109243698</v>
      </c>
      <c r="L17" s="53">
        <f t="shared" si="6"/>
        <v>319.32773109243698</v>
      </c>
      <c r="O17" s="54">
        <v>180</v>
      </c>
      <c r="P17" s="54">
        <v>200</v>
      </c>
      <c r="Q17" s="54">
        <f>O17+P17</f>
        <v>380</v>
      </c>
      <c r="R17">
        <f t="shared" si="8"/>
        <v>180</v>
      </c>
      <c r="S17">
        <f t="shared" si="9"/>
        <v>200</v>
      </c>
    </row>
    <row r="18" spans="2:20" ht="89.25" customHeight="1" x14ac:dyDescent="0.25">
      <c r="B18" s="11" t="s">
        <v>51</v>
      </c>
      <c r="C18" s="11" t="s">
        <v>25</v>
      </c>
      <c r="D18" s="15" t="s">
        <v>142</v>
      </c>
      <c r="E18" s="16">
        <v>0</v>
      </c>
      <c r="F18" s="16">
        <f>K18-G18</f>
        <v>179.66386554621852</v>
      </c>
      <c r="G18" s="16">
        <f>P18</f>
        <v>180</v>
      </c>
      <c r="H18" s="53">
        <f t="shared" si="2"/>
        <v>21.579831932773111</v>
      </c>
      <c r="I18" s="53">
        <f t="shared" si="3"/>
        <v>46.756302521008408</v>
      </c>
      <c r="J18" s="16">
        <f t="shared" si="4"/>
        <v>0</v>
      </c>
      <c r="K18" s="53">
        <f t="shared" si="5"/>
        <v>359.66386554621852</v>
      </c>
      <c r="L18" s="53">
        <f t="shared" si="6"/>
        <v>0</v>
      </c>
      <c r="O18" s="54">
        <v>248</v>
      </c>
      <c r="P18" s="54">
        <v>180</v>
      </c>
      <c r="Q18" s="54">
        <f>O18+P18</f>
        <v>428</v>
      </c>
      <c r="R18">
        <f t="shared" si="8"/>
        <v>0</v>
      </c>
      <c r="S18">
        <f t="shared" si="9"/>
        <v>0</v>
      </c>
    </row>
    <row r="19" spans="2:20" ht="33" customHeight="1" x14ac:dyDescent="0.25">
      <c r="B19" s="11" t="s">
        <v>53</v>
      </c>
      <c r="C19" s="11" t="s">
        <v>25</v>
      </c>
      <c r="D19" s="15" t="s">
        <v>144</v>
      </c>
      <c r="E19" s="16">
        <v>1</v>
      </c>
      <c r="F19" s="16">
        <f>K19-G19</f>
        <v>198.31932773109244</v>
      </c>
      <c r="G19" s="16">
        <f>P19</f>
        <v>0</v>
      </c>
      <c r="H19" s="53">
        <f t="shared" si="2"/>
        <v>11.899159663865547</v>
      </c>
      <c r="I19" s="53">
        <f t="shared" si="3"/>
        <v>25.781512605042018</v>
      </c>
      <c r="J19" s="16">
        <f t="shared" si="4"/>
        <v>236.00000000000003</v>
      </c>
      <c r="K19" s="53">
        <f t="shared" si="5"/>
        <v>198.31932773109244</v>
      </c>
      <c r="L19" s="53">
        <f t="shared" si="6"/>
        <v>198.31932773109244</v>
      </c>
      <c r="O19" s="54">
        <v>236</v>
      </c>
      <c r="P19" s="54">
        <v>0</v>
      </c>
      <c r="Q19" s="54">
        <f>O19+P19</f>
        <v>236</v>
      </c>
      <c r="R19">
        <f t="shared" si="8"/>
        <v>236</v>
      </c>
      <c r="S19">
        <f t="shared" si="9"/>
        <v>0</v>
      </c>
    </row>
    <row r="20" spans="2:20" x14ac:dyDescent="0.25">
      <c r="D20" s="55"/>
      <c r="E20" s="1"/>
      <c r="F20" s="1"/>
      <c r="G20" s="1"/>
      <c r="H20" s="54"/>
      <c r="I20" s="54"/>
      <c r="J20" s="1"/>
      <c r="K20" s="54"/>
      <c r="O20" s="54"/>
      <c r="P20" s="54"/>
      <c r="Q20" s="54"/>
    </row>
    <row r="21" spans="2:20" x14ac:dyDescent="0.25">
      <c r="E21" s="1"/>
      <c r="F21" s="1"/>
      <c r="G21" s="1"/>
      <c r="H21" s="54"/>
      <c r="I21" s="54"/>
      <c r="J21" s="1">
        <f>SUM(J5:J19)</f>
        <v>17357.25</v>
      </c>
      <c r="K21" s="1">
        <f>SUM(K5:K19)</f>
        <v>15953.991596638656</v>
      </c>
      <c r="L21" s="1">
        <f>SUM(L5:L19)</f>
        <v>14585.9243697479</v>
      </c>
      <c r="R21" s="1">
        <f>SUM(R5:R19)</f>
        <v>13311.25</v>
      </c>
      <c r="S21" s="1">
        <f>SUM(S5:S19)</f>
        <v>4046</v>
      </c>
      <c r="T21" s="1">
        <f>R21+S21</f>
        <v>17357.25</v>
      </c>
    </row>
    <row r="22" spans="2:20" x14ac:dyDescent="0.25">
      <c r="E22" s="1"/>
      <c r="F22" s="1"/>
      <c r="G22" s="1"/>
    </row>
    <row r="23" spans="2:20" x14ac:dyDescent="0.25">
      <c r="B23" s="21" t="s">
        <v>69</v>
      </c>
      <c r="C23" s="9"/>
      <c r="D23" s="9"/>
      <c r="E23" s="9"/>
      <c r="F23" s="9"/>
      <c r="G23" s="9"/>
      <c r="H23" s="9"/>
      <c r="I23" s="9"/>
      <c r="J23" s="9"/>
      <c r="K23" s="9"/>
      <c r="L23" s="51"/>
    </row>
    <row r="24" spans="2:20" ht="112.5" customHeight="1" x14ac:dyDescent="0.25">
      <c r="B24" s="11" t="s">
        <v>70</v>
      </c>
      <c r="C24" s="11" t="s">
        <v>25</v>
      </c>
      <c r="D24" s="15" t="s">
        <v>256</v>
      </c>
      <c r="E24" s="16">
        <v>1</v>
      </c>
      <c r="F24" s="13">
        <f>O24</f>
        <v>0</v>
      </c>
      <c r="G24" s="13">
        <f>K24</f>
        <v>197.47899159663865</v>
      </c>
      <c r="H24" s="53">
        <f t="shared" ref="H24:H40" si="10">(F24+G24)*0.06</f>
        <v>11.848739495798318</v>
      </c>
      <c r="I24" s="53">
        <f t="shared" ref="I24:I40" si="11">(G24+F24)*0.13</f>
        <v>25.672268907563026</v>
      </c>
      <c r="J24" s="13">
        <f t="shared" ref="J24:J40" si="12">(F24+G24+H24+I24)*E24</f>
        <v>235</v>
      </c>
      <c r="K24" s="53">
        <f t="shared" ref="K24:K40" si="13">Q24/1.19</f>
        <v>197.47899159663865</v>
      </c>
      <c r="L24" s="53">
        <f t="shared" ref="L24:L40" si="14">K24*E24</f>
        <v>197.47899159663865</v>
      </c>
      <c r="O24" s="54">
        <v>0</v>
      </c>
      <c r="P24" s="54">
        <v>235</v>
      </c>
      <c r="Q24" s="54">
        <f t="shared" ref="Q24:Q40" si="15">O24+P24</f>
        <v>235</v>
      </c>
      <c r="R24">
        <f t="shared" ref="R24:R40" si="16">O24*E24</f>
        <v>0</v>
      </c>
      <c r="S24">
        <f t="shared" ref="S24:S40" si="17">P24*E24</f>
        <v>235</v>
      </c>
    </row>
    <row r="25" spans="2:20" ht="95.25" customHeight="1" x14ac:dyDescent="0.25">
      <c r="B25" s="11" t="s">
        <v>72</v>
      </c>
      <c r="C25" s="11" t="s">
        <v>25</v>
      </c>
      <c r="D25" s="15" t="s">
        <v>257</v>
      </c>
      <c r="E25" s="16">
        <v>1</v>
      </c>
      <c r="F25" s="16">
        <f>O25</f>
        <v>0</v>
      </c>
      <c r="G25" s="16">
        <f>K25</f>
        <v>235.29411764705884</v>
      </c>
      <c r="H25" s="53">
        <f t="shared" si="10"/>
        <v>14.117647058823531</v>
      </c>
      <c r="I25" s="53">
        <f t="shared" si="11"/>
        <v>30.588235294117649</v>
      </c>
      <c r="J25" s="16">
        <f t="shared" si="12"/>
        <v>280</v>
      </c>
      <c r="K25" s="53">
        <f t="shared" si="13"/>
        <v>235.29411764705884</v>
      </c>
      <c r="L25" s="53">
        <f t="shared" si="14"/>
        <v>235.29411764705884</v>
      </c>
      <c r="O25" s="54">
        <v>0</v>
      </c>
      <c r="P25" s="54">
        <v>280</v>
      </c>
      <c r="Q25" s="54">
        <f t="shared" si="15"/>
        <v>280</v>
      </c>
      <c r="R25">
        <f t="shared" si="16"/>
        <v>0</v>
      </c>
      <c r="S25">
        <f t="shared" si="17"/>
        <v>280</v>
      </c>
    </row>
    <row r="26" spans="2:20" ht="115.5" customHeight="1" x14ac:dyDescent="0.25">
      <c r="B26" s="11" t="s">
        <v>74</v>
      </c>
      <c r="C26" s="11" t="s">
        <v>25</v>
      </c>
      <c r="D26" s="15" t="s">
        <v>77</v>
      </c>
      <c r="E26" s="16">
        <v>0</v>
      </c>
      <c r="F26" s="16">
        <f>O26</f>
        <v>0</v>
      </c>
      <c r="G26" s="16">
        <f>K26</f>
        <v>126.05042016806723</v>
      </c>
      <c r="H26" s="53">
        <f t="shared" si="10"/>
        <v>7.5630252100840334</v>
      </c>
      <c r="I26" s="53">
        <f t="shared" si="11"/>
        <v>16.386554621848742</v>
      </c>
      <c r="J26" s="16">
        <f t="shared" si="12"/>
        <v>0</v>
      </c>
      <c r="K26" s="53">
        <f t="shared" si="13"/>
        <v>126.05042016806723</v>
      </c>
      <c r="L26" s="53">
        <f t="shared" si="14"/>
        <v>0</v>
      </c>
      <c r="O26" s="54">
        <v>0</v>
      </c>
      <c r="P26" s="54">
        <v>150</v>
      </c>
      <c r="Q26" s="54">
        <f t="shared" si="15"/>
        <v>150</v>
      </c>
      <c r="R26">
        <f t="shared" si="16"/>
        <v>0</v>
      </c>
      <c r="S26">
        <f t="shared" si="17"/>
        <v>0</v>
      </c>
    </row>
    <row r="27" spans="2:20" ht="30" x14ac:dyDescent="0.25">
      <c r="B27" s="11" t="s">
        <v>76</v>
      </c>
      <c r="C27" s="11" t="s">
        <v>25</v>
      </c>
      <c r="D27" s="15" t="s">
        <v>151</v>
      </c>
      <c r="E27" s="16">
        <v>0</v>
      </c>
      <c r="F27" s="16">
        <f>K27-G27</f>
        <v>75.630252100840337</v>
      </c>
      <c r="G27" s="16">
        <f>P27</f>
        <v>0</v>
      </c>
      <c r="H27" s="53">
        <f t="shared" si="10"/>
        <v>4.53781512605042</v>
      </c>
      <c r="I27" s="53">
        <f t="shared" si="11"/>
        <v>9.8319327731092443</v>
      </c>
      <c r="J27" s="16">
        <f t="shared" si="12"/>
        <v>0</v>
      </c>
      <c r="K27" s="53">
        <f t="shared" si="13"/>
        <v>75.630252100840337</v>
      </c>
      <c r="L27" s="53">
        <f t="shared" si="14"/>
        <v>0</v>
      </c>
      <c r="O27" s="54">
        <v>90</v>
      </c>
      <c r="P27" s="54">
        <v>0</v>
      </c>
      <c r="Q27" s="54">
        <f t="shared" si="15"/>
        <v>90</v>
      </c>
      <c r="R27">
        <f t="shared" si="16"/>
        <v>0</v>
      </c>
      <c r="S27">
        <f t="shared" si="17"/>
        <v>0</v>
      </c>
    </row>
    <row r="28" spans="2:20" ht="30" x14ac:dyDescent="0.25">
      <c r="B28" s="11" t="s">
        <v>78</v>
      </c>
      <c r="C28" s="11"/>
      <c r="D28" s="15" t="s">
        <v>153</v>
      </c>
      <c r="E28" s="16">
        <v>0</v>
      </c>
      <c r="F28" s="16">
        <f>K28-G28</f>
        <v>100.84033613445379</v>
      </c>
      <c r="G28" s="16">
        <f>P28</f>
        <v>0</v>
      </c>
      <c r="H28" s="53">
        <f t="shared" si="10"/>
        <v>6.0504201680672276</v>
      </c>
      <c r="I28" s="53">
        <f t="shared" si="11"/>
        <v>13.109243697478993</v>
      </c>
      <c r="J28" s="16">
        <f t="shared" si="12"/>
        <v>0</v>
      </c>
      <c r="K28" s="53">
        <f t="shared" si="13"/>
        <v>100.84033613445379</v>
      </c>
      <c r="L28" s="53">
        <f t="shared" si="14"/>
        <v>0</v>
      </c>
      <c r="O28" s="54">
        <v>120</v>
      </c>
      <c r="P28" s="54">
        <v>0</v>
      </c>
      <c r="Q28" s="54">
        <f t="shared" si="15"/>
        <v>120</v>
      </c>
      <c r="R28">
        <f t="shared" si="16"/>
        <v>0</v>
      </c>
      <c r="S28">
        <f t="shared" si="17"/>
        <v>0</v>
      </c>
    </row>
    <row r="29" spans="2:20" ht="105" customHeight="1" x14ac:dyDescent="0.25">
      <c r="B29" s="11" t="s">
        <v>80</v>
      </c>
      <c r="C29" s="11" t="s">
        <v>25</v>
      </c>
      <c r="D29" s="15" t="s">
        <v>83</v>
      </c>
      <c r="E29" s="16">
        <v>1</v>
      </c>
      <c r="F29" s="16">
        <f>O29</f>
        <v>0</v>
      </c>
      <c r="G29" s="16">
        <f>K29</f>
        <v>92.436974789915965</v>
      </c>
      <c r="H29" s="53">
        <f t="shared" si="10"/>
        <v>5.5462184873949578</v>
      </c>
      <c r="I29" s="53">
        <f t="shared" si="11"/>
        <v>12.016806722689076</v>
      </c>
      <c r="J29" s="16">
        <f t="shared" si="12"/>
        <v>110</v>
      </c>
      <c r="K29" s="53">
        <f t="shared" si="13"/>
        <v>92.436974789915965</v>
      </c>
      <c r="L29" s="53">
        <f t="shared" si="14"/>
        <v>92.436974789915965</v>
      </c>
      <c r="O29" s="54">
        <v>0</v>
      </c>
      <c r="P29" s="54">
        <v>110</v>
      </c>
      <c r="Q29" s="54">
        <f t="shared" si="15"/>
        <v>110</v>
      </c>
      <c r="R29">
        <f t="shared" si="16"/>
        <v>0</v>
      </c>
      <c r="S29">
        <f t="shared" si="17"/>
        <v>110</v>
      </c>
    </row>
    <row r="30" spans="2:20" ht="30" x14ac:dyDescent="0.25">
      <c r="B30" s="11" t="s">
        <v>82</v>
      </c>
      <c r="C30" s="11" t="s">
        <v>25</v>
      </c>
      <c r="D30" s="15" t="s">
        <v>85</v>
      </c>
      <c r="E30" s="16">
        <v>1</v>
      </c>
      <c r="F30" s="16">
        <f>K30-G30</f>
        <v>33.613445378151262</v>
      </c>
      <c r="G30" s="16">
        <f>P30</f>
        <v>0</v>
      </c>
      <c r="H30" s="53">
        <f t="shared" si="10"/>
        <v>2.0168067226890756</v>
      </c>
      <c r="I30" s="53">
        <f t="shared" si="11"/>
        <v>4.3697478991596643</v>
      </c>
      <c r="J30" s="16">
        <f t="shared" si="12"/>
        <v>40</v>
      </c>
      <c r="K30" s="53">
        <f t="shared" si="13"/>
        <v>33.613445378151262</v>
      </c>
      <c r="L30" s="53">
        <f t="shared" si="14"/>
        <v>33.613445378151262</v>
      </c>
      <c r="O30" s="54">
        <v>40</v>
      </c>
      <c r="P30" s="54">
        <v>0</v>
      </c>
      <c r="Q30" s="54">
        <f t="shared" si="15"/>
        <v>40</v>
      </c>
      <c r="R30">
        <f t="shared" si="16"/>
        <v>40</v>
      </c>
      <c r="S30">
        <f t="shared" si="17"/>
        <v>0</v>
      </c>
    </row>
    <row r="31" spans="2:20" ht="30" x14ac:dyDescent="0.25">
      <c r="B31" s="11" t="s">
        <v>84</v>
      </c>
      <c r="C31" s="11"/>
      <c r="D31" s="15" t="s">
        <v>87</v>
      </c>
      <c r="E31" s="16">
        <v>1</v>
      </c>
      <c r="F31" s="16">
        <f>K31-G31</f>
        <v>67.226890756302524</v>
      </c>
      <c r="G31" s="16">
        <f>P31</f>
        <v>0</v>
      </c>
      <c r="H31" s="53">
        <f t="shared" si="10"/>
        <v>4.0336134453781511</v>
      </c>
      <c r="I31" s="53">
        <f t="shared" si="11"/>
        <v>8.7394957983193287</v>
      </c>
      <c r="J31" s="16">
        <f t="shared" si="12"/>
        <v>80</v>
      </c>
      <c r="K31" s="53">
        <f t="shared" si="13"/>
        <v>67.226890756302524</v>
      </c>
      <c r="L31" s="53">
        <f t="shared" si="14"/>
        <v>67.226890756302524</v>
      </c>
      <c r="O31" s="54">
        <v>80</v>
      </c>
      <c r="P31" s="54">
        <v>0</v>
      </c>
      <c r="Q31" s="54">
        <f t="shared" si="15"/>
        <v>80</v>
      </c>
      <c r="R31">
        <f t="shared" si="16"/>
        <v>80</v>
      </c>
      <c r="S31">
        <f t="shared" si="17"/>
        <v>0</v>
      </c>
    </row>
    <row r="32" spans="2:20" ht="125.25" customHeight="1" x14ac:dyDescent="0.25">
      <c r="B32" s="11" t="s">
        <v>86</v>
      </c>
      <c r="C32" s="11" t="s">
        <v>25</v>
      </c>
      <c r="D32" s="15" t="s">
        <v>89</v>
      </c>
      <c r="E32" s="16">
        <v>1</v>
      </c>
      <c r="F32" s="16">
        <f>O32</f>
        <v>0</v>
      </c>
      <c r="G32" s="16">
        <f>K32</f>
        <v>168.0672268907563</v>
      </c>
      <c r="H32" s="53">
        <f t="shared" si="10"/>
        <v>10.084033613445378</v>
      </c>
      <c r="I32" s="53">
        <f t="shared" si="11"/>
        <v>21.84873949579832</v>
      </c>
      <c r="J32" s="16">
        <f t="shared" si="12"/>
        <v>200</v>
      </c>
      <c r="K32" s="53">
        <f t="shared" si="13"/>
        <v>168.0672268907563</v>
      </c>
      <c r="L32" s="53">
        <f t="shared" si="14"/>
        <v>168.0672268907563</v>
      </c>
      <c r="O32" s="54">
        <v>0</v>
      </c>
      <c r="P32" s="54">
        <v>200</v>
      </c>
      <c r="Q32" s="54">
        <f t="shared" si="15"/>
        <v>200</v>
      </c>
      <c r="R32">
        <f t="shared" si="16"/>
        <v>0</v>
      </c>
      <c r="S32">
        <f t="shared" si="17"/>
        <v>200</v>
      </c>
    </row>
    <row r="33" spans="2:20" ht="30" x14ac:dyDescent="0.25">
      <c r="B33" s="11" t="s">
        <v>88</v>
      </c>
      <c r="C33" s="11" t="s">
        <v>25</v>
      </c>
      <c r="D33" s="15" t="s">
        <v>91</v>
      </c>
      <c r="E33" s="16">
        <v>1</v>
      </c>
      <c r="F33" s="16">
        <f>K33-G33</f>
        <v>84.033613445378151</v>
      </c>
      <c r="G33" s="16">
        <f>P33</f>
        <v>0</v>
      </c>
      <c r="H33" s="53">
        <f t="shared" si="10"/>
        <v>5.0420168067226889</v>
      </c>
      <c r="I33" s="53">
        <f t="shared" si="11"/>
        <v>10.92436974789916</v>
      </c>
      <c r="J33" s="16">
        <f t="shared" si="12"/>
        <v>100</v>
      </c>
      <c r="K33" s="53">
        <f t="shared" si="13"/>
        <v>84.033613445378151</v>
      </c>
      <c r="L33" s="53">
        <f t="shared" si="14"/>
        <v>84.033613445378151</v>
      </c>
      <c r="O33" s="54">
        <v>100</v>
      </c>
      <c r="P33" s="54">
        <v>0</v>
      </c>
      <c r="Q33" s="54">
        <f t="shared" si="15"/>
        <v>100</v>
      </c>
      <c r="R33">
        <f t="shared" si="16"/>
        <v>100</v>
      </c>
      <c r="S33">
        <f t="shared" si="17"/>
        <v>0</v>
      </c>
    </row>
    <row r="34" spans="2:20" ht="30" x14ac:dyDescent="0.25">
      <c r="B34" s="11" t="s">
        <v>90</v>
      </c>
      <c r="C34" s="11"/>
      <c r="D34" s="15" t="s">
        <v>93</v>
      </c>
      <c r="E34" s="16">
        <v>1</v>
      </c>
      <c r="F34" s="16">
        <f>K34-G34</f>
        <v>126.05042016806723</v>
      </c>
      <c r="G34" s="16">
        <f>P34</f>
        <v>0</v>
      </c>
      <c r="H34" s="53">
        <f t="shared" si="10"/>
        <v>7.5630252100840334</v>
      </c>
      <c r="I34" s="53">
        <f t="shared" si="11"/>
        <v>16.386554621848742</v>
      </c>
      <c r="J34" s="16">
        <f t="shared" si="12"/>
        <v>150</v>
      </c>
      <c r="K34" s="53">
        <f t="shared" si="13"/>
        <v>126.05042016806723</v>
      </c>
      <c r="L34" s="53">
        <f t="shared" si="14"/>
        <v>126.05042016806723</v>
      </c>
      <c r="O34" s="54">
        <v>150</v>
      </c>
      <c r="P34" s="54">
        <v>0</v>
      </c>
      <c r="Q34" s="54">
        <f t="shared" si="15"/>
        <v>150</v>
      </c>
      <c r="R34">
        <f t="shared" si="16"/>
        <v>150</v>
      </c>
      <c r="S34">
        <f t="shared" si="17"/>
        <v>0</v>
      </c>
    </row>
    <row r="35" spans="2:20" ht="141.75" customHeight="1" x14ac:dyDescent="0.25">
      <c r="B35" s="11" t="s">
        <v>92</v>
      </c>
      <c r="C35" s="11" t="s">
        <v>60</v>
      </c>
      <c r="D35" s="15" t="s">
        <v>97</v>
      </c>
      <c r="E35" s="16">
        <v>5</v>
      </c>
      <c r="F35" s="16">
        <f>O35</f>
        <v>0</v>
      </c>
      <c r="G35" s="16">
        <f>K35</f>
        <v>42.016806722689076</v>
      </c>
      <c r="H35" s="53">
        <f t="shared" si="10"/>
        <v>2.5210084033613445</v>
      </c>
      <c r="I35" s="53">
        <f t="shared" si="11"/>
        <v>5.46218487394958</v>
      </c>
      <c r="J35" s="16">
        <f t="shared" si="12"/>
        <v>250</v>
      </c>
      <c r="K35" s="53">
        <f t="shared" si="13"/>
        <v>42.016806722689076</v>
      </c>
      <c r="L35" s="53">
        <f t="shared" si="14"/>
        <v>210.08403361344537</v>
      </c>
      <c r="O35" s="54">
        <v>0</v>
      </c>
      <c r="P35" s="54">
        <v>50</v>
      </c>
      <c r="Q35" s="54">
        <f t="shared" si="15"/>
        <v>50</v>
      </c>
      <c r="R35">
        <f t="shared" si="16"/>
        <v>0</v>
      </c>
      <c r="S35">
        <f t="shared" si="17"/>
        <v>250</v>
      </c>
    </row>
    <row r="36" spans="2:20" ht="45" x14ac:dyDescent="0.25">
      <c r="B36" s="11" t="s">
        <v>94</v>
      </c>
      <c r="C36" s="11" t="s">
        <v>25</v>
      </c>
      <c r="D36" s="15" t="s">
        <v>99</v>
      </c>
      <c r="E36" s="16">
        <v>1</v>
      </c>
      <c r="F36" s="16">
        <f>K36-G36</f>
        <v>21.428571428571431</v>
      </c>
      <c r="G36" s="16">
        <f>P36</f>
        <v>50</v>
      </c>
      <c r="H36" s="53">
        <f t="shared" si="10"/>
        <v>4.2857142857142856</v>
      </c>
      <c r="I36" s="53">
        <f t="shared" si="11"/>
        <v>9.2857142857142865</v>
      </c>
      <c r="J36" s="16">
        <f t="shared" si="12"/>
        <v>85.000000000000014</v>
      </c>
      <c r="K36" s="53">
        <f t="shared" si="13"/>
        <v>71.428571428571431</v>
      </c>
      <c r="L36" s="53">
        <f t="shared" si="14"/>
        <v>71.428571428571431</v>
      </c>
      <c r="O36" s="54">
        <v>35</v>
      </c>
      <c r="P36" s="54">
        <v>50</v>
      </c>
      <c r="Q36" s="54">
        <f t="shared" si="15"/>
        <v>85</v>
      </c>
      <c r="R36">
        <f t="shared" si="16"/>
        <v>35</v>
      </c>
      <c r="S36">
        <f t="shared" si="17"/>
        <v>50</v>
      </c>
    </row>
    <row r="37" spans="2:20" ht="30" x14ac:dyDescent="0.25">
      <c r="B37" s="11" t="s">
        <v>96</v>
      </c>
      <c r="C37" s="11"/>
      <c r="D37" s="15" t="s">
        <v>101</v>
      </c>
      <c r="E37" s="16">
        <v>3</v>
      </c>
      <c r="F37" s="16">
        <f>K37-G37</f>
        <v>0.92436974789915982</v>
      </c>
      <c r="G37" s="16">
        <f>P37</f>
        <v>0</v>
      </c>
      <c r="H37" s="53">
        <f t="shared" si="10"/>
        <v>5.5462184873949584E-2</v>
      </c>
      <c r="I37" s="53">
        <f t="shared" si="11"/>
        <v>0.12016806722689079</v>
      </c>
      <c r="J37" s="16">
        <f t="shared" si="12"/>
        <v>3.3000000000000007</v>
      </c>
      <c r="K37" s="53">
        <f t="shared" si="13"/>
        <v>0.92436974789915982</v>
      </c>
      <c r="L37" s="53">
        <f t="shared" si="14"/>
        <v>2.7731092436974794</v>
      </c>
      <c r="O37" s="54">
        <v>1.1000000000000001</v>
      </c>
      <c r="P37" s="54">
        <v>0</v>
      </c>
      <c r="Q37" s="54">
        <f t="shared" si="15"/>
        <v>1.1000000000000001</v>
      </c>
      <c r="R37">
        <f t="shared" si="16"/>
        <v>3.3000000000000003</v>
      </c>
      <c r="S37">
        <f t="shared" si="17"/>
        <v>0</v>
      </c>
    </row>
    <row r="38" spans="2:20" ht="75" x14ac:dyDescent="0.25">
      <c r="B38" s="11" t="s">
        <v>98</v>
      </c>
      <c r="C38" s="11"/>
      <c r="D38" s="15" t="s">
        <v>103</v>
      </c>
      <c r="E38" s="16">
        <v>1</v>
      </c>
      <c r="F38" s="16">
        <f>K38-G38</f>
        <v>181.68067226890759</v>
      </c>
      <c r="G38" s="16">
        <f>P38</f>
        <v>20</v>
      </c>
      <c r="H38" s="53">
        <f t="shared" si="10"/>
        <v>12.100840336134455</v>
      </c>
      <c r="I38" s="53">
        <f t="shared" si="11"/>
        <v>26.218487394957986</v>
      </c>
      <c r="J38" s="16">
        <f t="shared" si="12"/>
        <v>240.00000000000003</v>
      </c>
      <c r="K38" s="53">
        <f t="shared" si="13"/>
        <v>201.68067226890759</v>
      </c>
      <c r="L38" s="53">
        <f t="shared" si="14"/>
        <v>201.68067226890759</v>
      </c>
      <c r="O38" s="54">
        <v>220</v>
      </c>
      <c r="P38" s="54">
        <v>20</v>
      </c>
      <c r="Q38" s="54">
        <f t="shared" si="15"/>
        <v>240</v>
      </c>
      <c r="R38">
        <f t="shared" si="16"/>
        <v>220</v>
      </c>
      <c r="S38">
        <f t="shared" si="17"/>
        <v>20</v>
      </c>
    </row>
    <row r="39" spans="2:20" ht="62.25" customHeight="1" x14ac:dyDescent="0.25">
      <c r="B39" s="11" t="s">
        <v>100</v>
      </c>
      <c r="C39" s="11" t="s">
        <v>25</v>
      </c>
      <c r="D39" s="15" t="s">
        <v>165</v>
      </c>
      <c r="E39" s="16">
        <v>1</v>
      </c>
      <c r="F39" s="16">
        <f>K39-G39</f>
        <v>122.85714285714286</v>
      </c>
      <c r="G39" s="16">
        <f>P39</f>
        <v>20</v>
      </c>
      <c r="H39" s="53">
        <f t="shared" si="10"/>
        <v>8.5714285714285712</v>
      </c>
      <c r="I39" s="53">
        <f t="shared" si="11"/>
        <v>18.571428571428573</v>
      </c>
      <c r="J39" s="16">
        <f t="shared" si="12"/>
        <v>170.00000000000003</v>
      </c>
      <c r="K39" s="53">
        <f t="shared" si="13"/>
        <v>142.85714285714286</v>
      </c>
      <c r="L39" s="53">
        <f t="shared" si="14"/>
        <v>142.85714285714286</v>
      </c>
      <c r="O39" s="54">
        <v>150</v>
      </c>
      <c r="P39" s="54">
        <v>20</v>
      </c>
      <c r="Q39" s="54">
        <f t="shared" si="15"/>
        <v>170</v>
      </c>
      <c r="R39">
        <f t="shared" si="16"/>
        <v>150</v>
      </c>
      <c r="S39">
        <f t="shared" si="17"/>
        <v>20</v>
      </c>
    </row>
    <row r="40" spans="2:20" ht="33" customHeight="1" x14ac:dyDescent="0.25">
      <c r="B40" s="11" t="s">
        <v>102</v>
      </c>
      <c r="C40" s="11"/>
      <c r="D40" s="15" t="s">
        <v>167</v>
      </c>
      <c r="E40" s="16">
        <v>45</v>
      </c>
      <c r="F40" s="16">
        <f>K40-G40</f>
        <v>3.96218487394958</v>
      </c>
      <c r="G40" s="16">
        <f>P40</f>
        <v>1.5</v>
      </c>
      <c r="H40" s="53">
        <f t="shared" si="10"/>
        <v>0.32773109243697479</v>
      </c>
      <c r="I40" s="53">
        <f t="shared" si="11"/>
        <v>0.71008403361344541</v>
      </c>
      <c r="J40" s="16">
        <f t="shared" si="12"/>
        <v>292.5</v>
      </c>
      <c r="K40" s="53">
        <f t="shared" si="13"/>
        <v>5.46218487394958</v>
      </c>
      <c r="L40" s="53">
        <f t="shared" si="14"/>
        <v>245.79831932773109</v>
      </c>
      <c r="O40" s="54">
        <v>5</v>
      </c>
      <c r="P40" s="54">
        <v>1.5</v>
      </c>
      <c r="Q40" s="54">
        <f t="shared" si="15"/>
        <v>6.5</v>
      </c>
      <c r="R40">
        <f t="shared" si="16"/>
        <v>225</v>
      </c>
      <c r="S40">
        <f t="shared" si="17"/>
        <v>67.5</v>
      </c>
    </row>
    <row r="41" spans="2:20" x14ac:dyDescent="0.25">
      <c r="E41" s="1"/>
      <c r="F41" s="1"/>
      <c r="G41" s="1"/>
    </row>
    <row r="42" spans="2:20" x14ac:dyDescent="0.25">
      <c r="E42" s="1"/>
      <c r="F42" s="1"/>
      <c r="J42" s="1">
        <f>SUM(J24:J40)</f>
        <v>2235.8000000000002</v>
      </c>
      <c r="K42" s="1">
        <f>SUM(K24:K40)</f>
        <v>1771.09243697479</v>
      </c>
      <c r="L42" s="1">
        <f>SUM(L24:L40)</f>
        <v>1878.8235294117646</v>
      </c>
      <c r="R42" s="1">
        <f>SUM(R24:R40)</f>
        <v>1003.3</v>
      </c>
      <c r="S42" s="1">
        <f>SUM(S24:S40)</f>
        <v>1232.5</v>
      </c>
      <c r="T42" s="1">
        <f>R42+S42</f>
        <v>2235.8000000000002</v>
      </c>
    </row>
    <row r="43" spans="2:20" x14ac:dyDescent="0.25">
      <c r="E43" s="1"/>
      <c r="F43" s="1"/>
      <c r="G43" s="1"/>
    </row>
    <row r="44" spans="2:20" x14ac:dyDescent="0.25">
      <c r="B44" s="21" t="s">
        <v>104</v>
      </c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20" ht="90" customHeight="1" x14ac:dyDescent="0.25">
      <c r="B45" s="11" t="s">
        <v>169</v>
      </c>
      <c r="C45" s="11" t="s">
        <v>25</v>
      </c>
      <c r="D45" s="15" t="s">
        <v>170</v>
      </c>
      <c r="E45" s="13">
        <v>1</v>
      </c>
      <c r="F45" s="13">
        <f>K45-G45</f>
        <v>203.69747899159665</v>
      </c>
      <c r="G45" s="13">
        <f>P45</f>
        <v>40</v>
      </c>
      <c r="H45" s="53">
        <f>(F45+G45)*0.06</f>
        <v>14.621848739495798</v>
      </c>
      <c r="I45" s="53">
        <f>(G45+F45)*0.13</f>
        <v>31.680672268907568</v>
      </c>
      <c r="J45" s="16">
        <f>(F45+G45+H45+I45)*E45</f>
        <v>290.00000000000006</v>
      </c>
      <c r="K45" s="53">
        <f>Q45/1.19</f>
        <v>243.69747899159665</v>
      </c>
      <c r="L45" s="53">
        <f>K45*E45</f>
        <v>243.69747899159665</v>
      </c>
      <c r="O45" s="54">
        <v>250</v>
      </c>
      <c r="P45" s="54">
        <v>40</v>
      </c>
      <c r="Q45" s="54">
        <f>O45+P45</f>
        <v>290</v>
      </c>
      <c r="R45">
        <f>O45*E45</f>
        <v>250</v>
      </c>
      <c r="S45">
        <f>P45*E45</f>
        <v>40</v>
      </c>
    </row>
    <row r="46" spans="2:20" x14ac:dyDescent="0.25">
      <c r="E46" s="1"/>
      <c r="F46" s="1"/>
      <c r="G46" s="1"/>
      <c r="H46" s="1"/>
      <c r="I46" s="1"/>
      <c r="J46" s="1"/>
      <c r="O46" s="54"/>
      <c r="P46" s="54"/>
      <c r="Q46" s="54"/>
    </row>
    <row r="47" spans="2:20" x14ac:dyDescent="0.25">
      <c r="E47" s="1"/>
      <c r="F47" s="1"/>
      <c r="G47" s="1"/>
      <c r="H47" s="1"/>
      <c r="I47" s="1"/>
      <c r="J47" s="1">
        <f>SUM(J45)</f>
        <v>290.00000000000006</v>
      </c>
      <c r="K47" s="1">
        <f>SUM(K45)</f>
        <v>243.69747899159665</v>
      </c>
      <c r="L47" s="1">
        <f>SUM(L45)</f>
        <v>243.69747899159665</v>
      </c>
      <c r="R47" s="1">
        <f>SUM(R45)</f>
        <v>250</v>
      </c>
      <c r="S47" s="1">
        <f>SUM(S45)</f>
        <v>40</v>
      </c>
      <c r="T47" s="1">
        <f>R47+S47</f>
        <v>290</v>
      </c>
    </row>
    <row r="48" spans="2:20" x14ac:dyDescent="0.25">
      <c r="E48" s="1"/>
      <c r="F48" s="1"/>
    </row>
    <row r="49" spans="4:7" ht="37.5" x14ac:dyDescent="0.3">
      <c r="D49" s="24" t="s">
        <v>258</v>
      </c>
      <c r="E49" s="25"/>
      <c r="F49" s="26"/>
      <c r="G49" s="27">
        <f>J21+J42+J47</f>
        <v>19883.05</v>
      </c>
    </row>
    <row r="51" spans="4:7" ht="21" x14ac:dyDescent="0.35">
      <c r="D51" s="31" t="s">
        <v>108</v>
      </c>
      <c r="E51" s="32"/>
      <c r="F51" s="32"/>
      <c r="G51" s="33">
        <f>R21+R42+R47</f>
        <v>14564.55</v>
      </c>
    </row>
    <row r="52" spans="4:7" ht="21" x14ac:dyDescent="0.35">
      <c r="D52" s="31" t="s">
        <v>109</v>
      </c>
      <c r="E52" s="32"/>
      <c r="F52" s="32"/>
      <c r="G52" s="33">
        <f>S21+S42+S47</f>
        <v>5318.5</v>
      </c>
    </row>
  </sheetData>
  <mergeCells count="1">
    <mergeCell ref="B4:D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10" zoomScale="65" zoomScaleNormal="65" workbookViewId="0">
      <selection activeCell="P14" sqref="P14"/>
    </sheetView>
  </sheetViews>
  <sheetFormatPr baseColWidth="10" defaultColWidth="10.5703125" defaultRowHeight="15" x14ac:dyDescent="0.25"/>
  <cols>
    <col min="1" max="1" width="14.42578125" customWidth="1"/>
    <col min="4" max="4" width="62" customWidth="1"/>
    <col min="5" max="5" width="14.85546875" customWidth="1"/>
    <col min="6" max="6" width="13.85546875" customWidth="1"/>
    <col min="7" max="7" width="14.5703125" customWidth="1"/>
    <col min="24" max="24" width="13.7109375" customWidth="1"/>
  </cols>
  <sheetData>
    <row r="1" spans="2:24" x14ac:dyDescent="0.25">
      <c r="B1" t="s">
        <v>254</v>
      </c>
    </row>
    <row r="2" spans="2:24" ht="45" x14ac:dyDescent="0.25">
      <c r="B2" s="2" t="s">
        <v>0</v>
      </c>
      <c r="C2" s="3" t="s">
        <v>1</v>
      </c>
      <c r="D2" s="2" t="s">
        <v>2</v>
      </c>
      <c r="E2" s="2" t="s">
        <v>3</v>
      </c>
      <c r="F2" s="4" t="s">
        <v>4</v>
      </c>
      <c r="G2" s="5" t="s">
        <v>5</v>
      </c>
      <c r="H2" s="50" t="s">
        <v>215</v>
      </c>
      <c r="I2" s="50" t="s">
        <v>216</v>
      </c>
      <c r="J2" s="2" t="s">
        <v>217</v>
      </c>
      <c r="K2" s="4" t="s">
        <v>6</v>
      </c>
      <c r="L2" s="5" t="s">
        <v>7</v>
      </c>
    </row>
    <row r="4" spans="2:24" x14ac:dyDescent="0.25">
      <c r="B4" s="98" t="s">
        <v>113</v>
      </c>
      <c r="C4" s="98"/>
      <c r="D4" s="98"/>
      <c r="E4" s="9"/>
      <c r="F4" s="9"/>
      <c r="G4" s="9"/>
      <c r="H4" s="9"/>
      <c r="I4" s="9"/>
      <c r="J4" s="51"/>
      <c r="K4" s="9"/>
      <c r="L4" s="51"/>
      <c r="O4" t="s">
        <v>4</v>
      </c>
      <c r="P4" t="s">
        <v>5</v>
      </c>
      <c r="Q4" t="s">
        <v>7</v>
      </c>
      <c r="R4" t="s">
        <v>218</v>
      </c>
      <c r="S4" t="s">
        <v>219</v>
      </c>
    </row>
    <row r="5" spans="2:24" ht="98.25" customHeight="1" x14ac:dyDescent="0.25">
      <c r="B5" s="11" t="s">
        <v>24</v>
      </c>
      <c r="C5" s="11" t="s">
        <v>25</v>
      </c>
      <c r="D5" s="15" t="s">
        <v>125</v>
      </c>
      <c r="E5" s="16">
        <v>1</v>
      </c>
      <c r="F5" s="16">
        <f t="shared" ref="F5:F10" si="0">K5-G5</f>
        <v>6161.8067226890762</v>
      </c>
      <c r="G5" s="16">
        <f t="shared" ref="G5:G10" si="1">P5</f>
        <v>355</v>
      </c>
      <c r="H5" s="53">
        <f t="shared" ref="H5:H19" si="2">(F5+G5)*0.06</f>
        <v>391.00840336134456</v>
      </c>
      <c r="I5" s="53">
        <f t="shared" ref="I5:I19" si="3">(G5+F5)*0.13</f>
        <v>847.18487394957992</v>
      </c>
      <c r="J5" s="16">
        <f t="shared" ref="J5:J19" si="4">(F5+G5+H5+I5)*E5</f>
        <v>7755.0000000000009</v>
      </c>
      <c r="K5" s="53">
        <f t="shared" ref="K5:K19" si="5">Q5/1.19</f>
        <v>6516.8067226890762</v>
      </c>
      <c r="L5" s="53">
        <f t="shared" ref="L5:L19" si="6">K5*E5</f>
        <v>6516.8067226890762</v>
      </c>
      <c r="O5" s="54">
        <v>7400</v>
      </c>
      <c r="P5" s="54">
        <v>355</v>
      </c>
      <c r="Q5" s="54">
        <f t="shared" ref="Q5:Q15" si="7">(O5+P5)</f>
        <v>7755</v>
      </c>
      <c r="R5">
        <f t="shared" ref="R5:R19" si="8">O5*E5</f>
        <v>7400</v>
      </c>
      <c r="S5">
        <f t="shared" ref="S5:S19" si="9">P5*E5</f>
        <v>355</v>
      </c>
      <c r="X5" s="15"/>
    </row>
    <row r="6" spans="2:24" ht="81.75" customHeight="1" x14ac:dyDescent="0.25">
      <c r="B6" s="11" t="s">
        <v>27</v>
      </c>
      <c r="C6" s="11" t="s">
        <v>25</v>
      </c>
      <c r="D6" s="15" t="s">
        <v>28</v>
      </c>
      <c r="E6" s="16">
        <v>1</v>
      </c>
      <c r="F6" s="16">
        <f t="shared" si="0"/>
        <v>677.73109243697479</v>
      </c>
      <c r="G6" s="16">
        <f t="shared" si="1"/>
        <v>150</v>
      </c>
      <c r="H6" s="53">
        <f t="shared" si="2"/>
        <v>49.663865546218489</v>
      </c>
      <c r="I6" s="53">
        <f t="shared" si="3"/>
        <v>107.60504201680672</v>
      </c>
      <c r="J6" s="16">
        <f t="shared" si="4"/>
        <v>985</v>
      </c>
      <c r="K6" s="53">
        <f t="shared" si="5"/>
        <v>827.73109243697479</v>
      </c>
      <c r="L6" s="53">
        <f t="shared" si="6"/>
        <v>827.73109243697479</v>
      </c>
      <c r="O6" s="54">
        <v>835</v>
      </c>
      <c r="P6" s="54">
        <v>150</v>
      </c>
      <c r="Q6" s="54">
        <f t="shared" si="7"/>
        <v>985</v>
      </c>
      <c r="R6">
        <f t="shared" si="8"/>
        <v>835</v>
      </c>
      <c r="S6">
        <f t="shared" si="9"/>
        <v>150</v>
      </c>
    </row>
    <row r="7" spans="2:24" ht="61.5" customHeight="1" x14ac:dyDescent="0.25">
      <c r="B7" s="11" t="s">
        <v>29</v>
      </c>
      <c r="C7" s="11" t="s">
        <v>25</v>
      </c>
      <c r="D7" s="17" t="s">
        <v>255</v>
      </c>
      <c r="E7" s="16">
        <v>0</v>
      </c>
      <c r="F7" s="16">
        <f t="shared" si="0"/>
        <v>330.96638655462186</v>
      </c>
      <c r="G7" s="16">
        <f t="shared" si="1"/>
        <v>85</v>
      </c>
      <c r="H7" s="53">
        <f t="shared" si="2"/>
        <v>24.957983193277311</v>
      </c>
      <c r="I7" s="53">
        <f t="shared" si="3"/>
        <v>54.075630252100844</v>
      </c>
      <c r="J7" s="16">
        <f t="shared" si="4"/>
        <v>0</v>
      </c>
      <c r="K7" s="53">
        <f t="shared" si="5"/>
        <v>415.96638655462186</v>
      </c>
      <c r="L7" s="53">
        <f t="shared" si="6"/>
        <v>0</v>
      </c>
      <c r="O7" s="54">
        <v>410</v>
      </c>
      <c r="P7" s="54">
        <v>85</v>
      </c>
      <c r="Q7" s="54">
        <f t="shared" si="7"/>
        <v>495</v>
      </c>
      <c r="R7">
        <f t="shared" si="8"/>
        <v>0</v>
      </c>
      <c r="S7">
        <f t="shared" si="9"/>
        <v>0</v>
      </c>
    </row>
    <row r="8" spans="2:24" ht="123.75" customHeight="1" x14ac:dyDescent="0.25">
      <c r="B8" s="11" t="s">
        <v>31</v>
      </c>
      <c r="C8" s="11" t="s">
        <v>25</v>
      </c>
      <c r="D8" s="15" t="s">
        <v>38</v>
      </c>
      <c r="E8" s="16">
        <v>1</v>
      </c>
      <c r="F8" s="16">
        <f t="shared" si="0"/>
        <v>314.70588235294122</v>
      </c>
      <c r="G8" s="16">
        <f t="shared" si="1"/>
        <v>1450</v>
      </c>
      <c r="H8" s="53">
        <f t="shared" si="2"/>
        <v>105.88235294117646</v>
      </c>
      <c r="I8" s="53">
        <f t="shared" si="3"/>
        <v>229.41176470588238</v>
      </c>
      <c r="J8" s="16">
        <f t="shared" si="4"/>
        <v>2100</v>
      </c>
      <c r="K8" s="53">
        <f t="shared" si="5"/>
        <v>1764.7058823529412</v>
      </c>
      <c r="L8" s="53">
        <f t="shared" si="6"/>
        <v>1764.7058823529412</v>
      </c>
      <c r="O8" s="54">
        <v>650</v>
      </c>
      <c r="P8" s="54">
        <v>1450</v>
      </c>
      <c r="Q8" s="54">
        <f t="shared" si="7"/>
        <v>2100</v>
      </c>
      <c r="R8">
        <f t="shared" si="8"/>
        <v>650</v>
      </c>
      <c r="S8">
        <f t="shared" si="9"/>
        <v>1450</v>
      </c>
    </row>
    <row r="9" spans="2:24" ht="124.5" customHeight="1" x14ac:dyDescent="0.25">
      <c r="B9" s="11" t="s">
        <v>33</v>
      </c>
      <c r="C9" s="11" t="s">
        <v>25</v>
      </c>
      <c r="D9" s="15" t="s">
        <v>40</v>
      </c>
      <c r="E9" s="16">
        <v>1</v>
      </c>
      <c r="F9" s="16">
        <f t="shared" si="0"/>
        <v>714.28571428571433</v>
      </c>
      <c r="G9" s="16">
        <f t="shared" si="1"/>
        <v>0</v>
      </c>
      <c r="H9" s="53">
        <f t="shared" si="2"/>
        <v>42.857142857142861</v>
      </c>
      <c r="I9" s="53">
        <f t="shared" si="3"/>
        <v>92.857142857142861</v>
      </c>
      <c r="J9" s="16">
        <f t="shared" si="4"/>
        <v>850.00000000000011</v>
      </c>
      <c r="K9" s="53">
        <f t="shared" si="5"/>
        <v>714.28571428571433</v>
      </c>
      <c r="L9" s="53">
        <f t="shared" si="6"/>
        <v>714.28571428571433</v>
      </c>
      <c r="O9" s="54">
        <v>850</v>
      </c>
      <c r="P9" s="54">
        <v>0</v>
      </c>
      <c r="Q9" s="54">
        <f t="shared" si="7"/>
        <v>850</v>
      </c>
      <c r="R9">
        <f t="shared" si="8"/>
        <v>850</v>
      </c>
      <c r="S9">
        <f t="shared" si="9"/>
        <v>0</v>
      </c>
    </row>
    <row r="10" spans="2:24" ht="45" x14ac:dyDescent="0.25">
      <c r="B10" s="11" t="s">
        <v>35</v>
      </c>
      <c r="C10" s="11" t="s">
        <v>25</v>
      </c>
      <c r="D10" s="15" t="s">
        <v>42</v>
      </c>
      <c r="E10" s="42">
        <v>1</v>
      </c>
      <c r="F10" s="16">
        <f t="shared" si="0"/>
        <v>1584.7058823529412</v>
      </c>
      <c r="G10" s="16">
        <f t="shared" si="1"/>
        <v>180</v>
      </c>
      <c r="H10" s="53">
        <f t="shared" si="2"/>
        <v>105.88235294117646</v>
      </c>
      <c r="I10" s="53">
        <f t="shared" si="3"/>
        <v>229.41176470588238</v>
      </c>
      <c r="J10" s="16">
        <f t="shared" si="4"/>
        <v>2100</v>
      </c>
      <c r="K10" s="53">
        <f t="shared" si="5"/>
        <v>1764.7058823529412</v>
      </c>
      <c r="L10" s="53">
        <f t="shared" si="6"/>
        <v>1764.7058823529412</v>
      </c>
      <c r="O10" s="54">
        <v>1920</v>
      </c>
      <c r="P10" s="54">
        <v>180</v>
      </c>
      <c r="Q10" s="54">
        <f t="shared" si="7"/>
        <v>2100</v>
      </c>
      <c r="R10">
        <f t="shared" si="8"/>
        <v>1920</v>
      </c>
      <c r="S10">
        <f t="shared" si="9"/>
        <v>180</v>
      </c>
    </row>
    <row r="11" spans="2:24" ht="63" customHeight="1" x14ac:dyDescent="0.25">
      <c r="B11" s="11" t="s">
        <v>37</v>
      </c>
      <c r="C11" s="11" t="s">
        <v>25</v>
      </c>
      <c r="D11" s="15" t="s">
        <v>44</v>
      </c>
      <c r="E11" s="16">
        <v>1</v>
      </c>
      <c r="F11" s="16">
        <f>O11</f>
        <v>0</v>
      </c>
      <c r="G11" s="16">
        <f>K11</f>
        <v>210.0840336134454</v>
      </c>
      <c r="H11" s="53">
        <f t="shared" si="2"/>
        <v>12.605042016806724</v>
      </c>
      <c r="I11" s="53">
        <f t="shared" si="3"/>
        <v>27.310924369747902</v>
      </c>
      <c r="J11" s="16">
        <f t="shared" si="4"/>
        <v>250.00000000000003</v>
      </c>
      <c r="K11" s="53">
        <f t="shared" si="5"/>
        <v>210.0840336134454</v>
      </c>
      <c r="L11" s="53">
        <f t="shared" si="6"/>
        <v>210.0840336134454</v>
      </c>
      <c r="O11" s="54">
        <v>0</v>
      </c>
      <c r="P11" s="54">
        <v>250</v>
      </c>
      <c r="Q11" s="54">
        <f t="shared" si="7"/>
        <v>250</v>
      </c>
      <c r="R11">
        <f t="shared" si="8"/>
        <v>0</v>
      </c>
      <c r="S11">
        <f t="shared" si="9"/>
        <v>250</v>
      </c>
    </row>
    <row r="12" spans="2:24" ht="112.5" customHeight="1" x14ac:dyDescent="0.25">
      <c r="B12" s="11" t="s">
        <v>39</v>
      </c>
      <c r="C12" s="11" t="s">
        <v>25</v>
      </c>
      <c r="D12" s="15" t="s">
        <v>46</v>
      </c>
      <c r="E12" s="16">
        <v>1</v>
      </c>
      <c r="F12" s="16">
        <f>K12-G12</f>
        <v>375.0840336134454</v>
      </c>
      <c r="G12" s="16">
        <f>P12</f>
        <v>35</v>
      </c>
      <c r="H12" s="53">
        <f t="shared" si="2"/>
        <v>24.605042016806724</v>
      </c>
      <c r="I12" s="53">
        <f t="shared" si="3"/>
        <v>53.310924369747902</v>
      </c>
      <c r="J12" s="16">
        <f t="shared" si="4"/>
        <v>488.00000000000006</v>
      </c>
      <c r="K12" s="53">
        <f t="shared" si="5"/>
        <v>410.0840336134454</v>
      </c>
      <c r="L12" s="53">
        <f t="shared" si="6"/>
        <v>410.0840336134454</v>
      </c>
      <c r="O12" s="54">
        <v>453</v>
      </c>
      <c r="P12" s="54">
        <v>35</v>
      </c>
      <c r="Q12" s="54">
        <f t="shared" si="7"/>
        <v>488</v>
      </c>
      <c r="R12">
        <f t="shared" si="8"/>
        <v>453</v>
      </c>
      <c r="S12">
        <f t="shared" si="9"/>
        <v>35</v>
      </c>
    </row>
    <row r="13" spans="2:24" ht="69.75" customHeight="1" x14ac:dyDescent="0.25">
      <c r="B13" s="11" t="s">
        <v>41</v>
      </c>
      <c r="C13" s="11" t="s">
        <v>25</v>
      </c>
      <c r="D13" s="15" t="s">
        <v>48</v>
      </c>
      <c r="E13" s="16">
        <v>1</v>
      </c>
      <c r="F13" s="16">
        <f>K13-G13</f>
        <v>181.60504201680672</v>
      </c>
      <c r="G13" s="16">
        <f>P13</f>
        <v>6</v>
      </c>
      <c r="H13" s="53">
        <f t="shared" si="2"/>
        <v>11.256302521008402</v>
      </c>
      <c r="I13" s="53">
        <f t="shared" si="3"/>
        <v>24.388655462184875</v>
      </c>
      <c r="J13" s="16">
        <f t="shared" si="4"/>
        <v>223.25</v>
      </c>
      <c r="K13" s="53">
        <f t="shared" si="5"/>
        <v>187.60504201680672</v>
      </c>
      <c r="L13" s="53">
        <f t="shared" si="6"/>
        <v>187.60504201680672</v>
      </c>
      <c r="O13" s="54">
        <v>217.25</v>
      </c>
      <c r="P13" s="54">
        <v>6</v>
      </c>
      <c r="Q13" s="54">
        <f t="shared" si="7"/>
        <v>223.25</v>
      </c>
      <c r="R13">
        <f t="shared" si="8"/>
        <v>217.25</v>
      </c>
      <c r="S13">
        <f t="shared" si="9"/>
        <v>6</v>
      </c>
    </row>
    <row r="14" spans="2:24" ht="98.25" customHeight="1" x14ac:dyDescent="0.25">
      <c r="B14" s="11" t="s">
        <v>43</v>
      </c>
      <c r="C14" s="11" t="s">
        <v>25</v>
      </c>
      <c r="D14" s="15" t="s">
        <v>50</v>
      </c>
      <c r="E14" s="16">
        <v>1</v>
      </c>
      <c r="F14" s="16">
        <f>O14</f>
        <v>0</v>
      </c>
      <c r="G14" s="16">
        <f>K14</f>
        <v>1092.4369747899161</v>
      </c>
      <c r="H14" s="53">
        <f t="shared" si="2"/>
        <v>65.546218487394967</v>
      </c>
      <c r="I14" s="53">
        <f t="shared" si="3"/>
        <v>142.0168067226891</v>
      </c>
      <c r="J14" s="16">
        <f t="shared" si="4"/>
        <v>1300.0000000000002</v>
      </c>
      <c r="K14" s="53">
        <f t="shared" si="5"/>
        <v>1092.4369747899161</v>
      </c>
      <c r="L14" s="53">
        <f t="shared" si="6"/>
        <v>1092.4369747899161</v>
      </c>
      <c r="O14" s="54">
        <v>0</v>
      </c>
      <c r="P14" s="54">
        <v>1300</v>
      </c>
      <c r="Q14" s="54">
        <f t="shared" si="7"/>
        <v>1300</v>
      </c>
      <c r="R14">
        <f t="shared" si="8"/>
        <v>0</v>
      </c>
      <c r="S14">
        <f t="shared" si="9"/>
        <v>1300</v>
      </c>
    </row>
    <row r="15" spans="2:24" ht="57.75" customHeight="1" x14ac:dyDescent="0.25">
      <c r="B15" s="11" t="s">
        <v>45</v>
      </c>
      <c r="C15" s="11" t="s">
        <v>25</v>
      </c>
      <c r="D15" s="15" t="s">
        <v>52</v>
      </c>
      <c r="E15" s="16">
        <v>0</v>
      </c>
      <c r="F15" s="16">
        <f>O15</f>
        <v>0</v>
      </c>
      <c r="G15" s="16">
        <f>K15</f>
        <v>1008.4033613445379</v>
      </c>
      <c r="H15" s="53">
        <f t="shared" si="2"/>
        <v>60.504201680672267</v>
      </c>
      <c r="I15" s="53">
        <f t="shared" si="3"/>
        <v>131.09243697478993</v>
      </c>
      <c r="J15" s="16">
        <f t="shared" si="4"/>
        <v>0</v>
      </c>
      <c r="K15" s="53">
        <f t="shared" si="5"/>
        <v>1008.4033613445379</v>
      </c>
      <c r="L15" s="53">
        <f t="shared" si="6"/>
        <v>0</v>
      </c>
      <c r="O15" s="54">
        <v>0</v>
      </c>
      <c r="P15" s="54">
        <v>1200</v>
      </c>
      <c r="Q15">
        <f t="shared" si="7"/>
        <v>1200</v>
      </c>
      <c r="R15">
        <f t="shared" si="8"/>
        <v>0</v>
      </c>
      <c r="S15">
        <f t="shared" si="9"/>
        <v>0</v>
      </c>
    </row>
    <row r="16" spans="2:24" ht="48" customHeight="1" x14ac:dyDescent="0.25">
      <c r="B16" s="11" t="s">
        <v>47</v>
      </c>
      <c r="C16" s="11" t="s">
        <v>25</v>
      </c>
      <c r="D16" s="15" t="s">
        <v>56</v>
      </c>
      <c r="E16" s="16">
        <v>1</v>
      </c>
      <c r="F16" s="16">
        <f>K16-G16</f>
        <v>128.8655462184874</v>
      </c>
      <c r="G16" s="16">
        <f>P16</f>
        <v>35</v>
      </c>
      <c r="H16" s="53">
        <f t="shared" si="2"/>
        <v>9.8319327731092425</v>
      </c>
      <c r="I16" s="53">
        <f t="shared" si="3"/>
        <v>21.302521008403364</v>
      </c>
      <c r="J16" s="16">
        <f t="shared" si="4"/>
        <v>195</v>
      </c>
      <c r="K16" s="53">
        <f t="shared" si="5"/>
        <v>163.8655462184874</v>
      </c>
      <c r="L16" s="53">
        <f t="shared" si="6"/>
        <v>163.8655462184874</v>
      </c>
      <c r="O16" s="54">
        <v>160</v>
      </c>
      <c r="P16" s="54">
        <v>35</v>
      </c>
      <c r="Q16" s="54">
        <f>O16+P16</f>
        <v>195</v>
      </c>
      <c r="R16">
        <f t="shared" si="8"/>
        <v>160</v>
      </c>
      <c r="S16">
        <f t="shared" si="9"/>
        <v>35</v>
      </c>
    </row>
    <row r="17" spans="2:20" ht="67.5" customHeight="1" x14ac:dyDescent="0.25">
      <c r="B17" s="11" t="s">
        <v>49</v>
      </c>
      <c r="C17" s="11" t="s">
        <v>25</v>
      </c>
      <c r="D17" s="15" t="s">
        <v>58</v>
      </c>
      <c r="E17" s="16">
        <v>1</v>
      </c>
      <c r="F17" s="16">
        <f>K17-G17</f>
        <v>119.32773109243698</v>
      </c>
      <c r="G17" s="16">
        <f>P17</f>
        <v>200</v>
      </c>
      <c r="H17" s="53">
        <f t="shared" si="2"/>
        <v>19.159663865546218</v>
      </c>
      <c r="I17" s="53">
        <f t="shared" si="3"/>
        <v>41.512605042016808</v>
      </c>
      <c r="J17" s="16">
        <f t="shared" si="4"/>
        <v>380</v>
      </c>
      <c r="K17" s="53">
        <f t="shared" si="5"/>
        <v>319.32773109243698</v>
      </c>
      <c r="L17" s="53">
        <f t="shared" si="6"/>
        <v>319.32773109243698</v>
      </c>
      <c r="O17" s="54">
        <v>180</v>
      </c>
      <c r="P17" s="54">
        <v>200</v>
      </c>
      <c r="Q17" s="54">
        <f>O17+P17</f>
        <v>380</v>
      </c>
      <c r="R17">
        <f t="shared" si="8"/>
        <v>180</v>
      </c>
      <c r="S17">
        <f t="shared" si="9"/>
        <v>200</v>
      </c>
    </row>
    <row r="18" spans="2:20" ht="89.25" customHeight="1" x14ac:dyDescent="0.25">
      <c r="B18" s="11" t="s">
        <v>51</v>
      </c>
      <c r="C18" s="11" t="s">
        <v>25</v>
      </c>
      <c r="D18" s="15" t="s">
        <v>142</v>
      </c>
      <c r="E18" s="16">
        <v>0</v>
      </c>
      <c r="F18" s="16">
        <f>K18-G18</f>
        <v>179.66386554621852</v>
      </c>
      <c r="G18" s="16">
        <f>P18</f>
        <v>180</v>
      </c>
      <c r="H18" s="53">
        <f t="shared" si="2"/>
        <v>21.579831932773111</v>
      </c>
      <c r="I18" s="53">
        <f t="shared" si="3"/>
        <v>46.756302521008408</v>
      </c>
      <c r="J18" s="16">
        <f t="shared" si="4"/>
        <v>0</v>
      </c>
      <c r="K18" s="53">
        <f t="shared" si="5"/>
        <v>359.66386554621852</v>
      </c>
      <c r="L18" s="53">
        <f t="shared" si="6"/>
        <v>0</v>
      </c>
      <c r="O18" s="54">
        <v>248</v>
      </c>
      <c r="P18" s="54">
        <v>180</v>
      </c>
      <c r="Q18" s="54">
        <f>O18+P18</f>
        <v>428</v>
      </c>
      <c r="R18">
        <f t="shared" si="8"/>
        <v>0</v>
      </c>
      <c r="S18">
        <f t="shared" si="9"/>
        <v>0</v>
      </c>
    </row>
    <row r="19" spans="2:20" ht="33" customHeight="1" x14ac:dyDescent="0.25">
      <c r="B19" s="11" t="s">
        <v>53</v>
      </c>
      <c r="C19" s="11" t="s">
        <v>25</v>
      </c>
      <c r="D19" s="15" t="s">
        <v>144</v>
      </c>
      <c r="E19" s="16">
        <v>1</v>
      </c>
      <c r="F19" s="16">
        <f>K19-G19</f>
        <v>198.31932773109244</v>
      </c>
      <c r="G19" s="16">
        <f>P19</f>
        <v>0</v>
      </c>
      <c r="H19" s="53">
        <f t="shared" si="2"/>
        <v>11.899159663865547</v>
      </c>
      <c r="I19" s="53">
        <f t="shared" si="3"/>
        <v>25.781512605042018</v>
      </c>
      <c r="J19" s="16">
        <f t="shared" si="4"/>
        <v>236.00000000000003</v>
      </c>
      <c r="K19" s="53">
        <f t="shared" si="5"/>
        <v>198.31932773109244</v>
      </c>
      <c r="L19" s="53">
        <f t="shared" si="6"/>
        <v>198.31932773109244</v>
      </c>
      <c r="O19" s="54">
        <v>236</v>
      </c>
      <c r="P19" s="54">
        <v>0</v>
      </c>
      <c r="Q19" s="54">
        <f>O19+P19</f>
        <v>236</v>
      </c>
      <c r="R19">
        <f t="shared" si="8"/>
        <v>236</v>
      </c>
      <c r="S19">
        <f t="shared" si="9"/>
        <v>0</v>
      </c>
    </row>
    <row r="20" spans="2:20" x14ac:dyDescent="0.25">
      <c r="D20" s="55"/>
      <c r="E20" s="1"/>
      <c r="F20" s="1"/>
      <c r="G20" s="1"/>
      <c r="H20" s="54"/>
      <c r="I20" s="54"/>
      <c r="J20" s="1"/>
      <c r="K20" s="54"/>
      <c r="O20" s="54"/>
      <c r="P20" s="54"/>
      <c r="Q20" s="54"/>
    </row>
    <row r="21" spans="2:20" x14ac:dyDescent="0.25">
      <c r="E21" s="1"/>
      <c r="F21" s="1"/>
      <c r="G21" s="1"/>
      <c r="H21" s="54"/>
      <c r="I21" s="54"/>
      <c r="J21" s="1">
        <f>SUM(J5:J19)</f>
        <v>16862.25</v>
      </c>
      <c r="K21" s="1">
        <f>SUM(K5:K19)</f>
        <v>15953.991596638656</v>
      </c>
      <c r="L21" s="1">
        <f>SUM(L5:L19)</f>
        <v>14169.957983193279</v>
      </c>
      <c r="R21" s="1">
        <f>SUM(R5:R19)</f>
        <v>12901.25</v>
      </c>
      <c r="S21" s="1">
        <f>SUM(S5:S19)</f>
        <v>3961</v>
      </c>
      <c r="T21" s="1">
        <f>R21+S21</f>
        <v>16862.25</v>
      </c>
    </row>
    <row r="22" spans="2:20" x14ac:dyDescent="0.25">
      <c r="E22" s="1"/>
      <c r="F22" s="1"/>
      <c r="G22" s="1"/>
    </row>
    <row r="23" spans="2:20" x14ac:dyDescent="0.25">
      <c r="B23" s="21" t="s">
        <v>69</v>
      </c>
      <c r="C23" s="9"/>
      <c r="D23" s="9"/>
      <c r="E23" s="9"/>
      <c r="F23" s="9"/>
      <c r="G23" s="9"/>
      <c r="H23" s="9"/>
      <c r="I23" s="9"/>
      <c r="J23" s="9"/>
      <c r="K23" s="9"/>
      <c r="L23" s="51"/>
    </row>
    <row r="24" spans="2:20" ht="112.5" customHeight="1" x14ac:dyDescent="0.25">
      <c r="B24" s="11" t="s">
        <v>70</v>
      </c>
      <c r="C24" s="11" t="s">
        <v>25</v>
      </c>
      <c r="D24" s="15" t="s">
        <v>256</v>
      </c>
      <c r="E24" s="16">
        <v>1</v>
      </c>
      <c r="F24" s="13">
        <f>O24</f>
        <v>0</v>
      </c>
      <c r="G24" s="13">
        <f>K24</f>
        <v>197.47899159663865</v>
      </c>
      <c r="H24" s="53">
        <f t="shared" ref="H24:H40" si="10">(F24+G24)*0.06</f>
        <v>11.848739495798318</v>
      </c>
      <c r="I24" s="53">
        <f t="shared" ref="I24:I40" si="11">(G24+F24)*0.13</f>
        <v>25.672268907563026</v>
      </c>
      <c r="J24" s="13">
        <f t="shared" ref="J24:J40" si="12">(F24+G24+H24+I24)*E24</f>
        <v>235</v>
      </c>
      <c r="K24" s="53">
        <f t="shared" ref="K24:K40" si="13">Q24/1.19</f>
        <v>197.47899159663865</v>
      </c>
      <c r="L24" s="53">
        <f t="shared" ref="L24:L40" si="14">K24*E24</f>
        <v>197.47899159663865</v>
      </c>
      <c r="O24" s="54">
        <v>0</v>
      </c>
      <c r="P24" s="54">
        <v>235</v>
      </c>
      <c r="Q24" s="54">
        <f t="shared" ref="Q24:Q40" si="15">O24+P24</f>
        <v>235</v>
      </c>
      <c r="R24">
        <f t="shared" ref="R24:R40" si="16">O24*E24</f>
        <v>0</v>
      </c>
      <c r="S24">
        <f t="shared" ref="S24:S40" si="17">P24*E24</f>
        <v>235</v>
      </c>
    </row>
    <row r="25" spans="2:20" ht="95.25" customHeight="1" x14ac:dyDescent="0.25">
      <c r="B25" s="11" t="s">
        <v>72</v>
      </c>
      <c r="C25" s="11" t="s">
        <v>25</v>
      </c>
      <c r="D25" s="15" t="s">
        <v>257</v>
      </c>
      <c r="E25" s="16">
        <v>0</v>
      </c>
      <c r="F25" s="16">
        <f>O25</f>
        <v>0</v>
      </c>
      <c r="G25" s="16">
        <f>K25</f>
        <v>235.29411764705884</v>
      </c>
      <c r="H25" s="53">
        <f t="shared" si="10"/>
        <v>14.117647058823531</v>
      </c>
      <c r="I25" s="53">
        <f t="shared" si="11"/>
        <v>30.588235294117649</v>
      </c>
      <c r="J25" s="16">
        <f t="shared" si="12"/>
        <v>0</v>
      </c>
      <c r="K25" s="53">
        <f t="shared" si="13"/>
        <v>235.29411764705884</v>
      </c>
      <c r="L25" s="53">
        <f t="shared" si="14"/>
        <v>0</v>
      </c>
      <c r="O25" s="54">
        <v>0</v>
      </c>
      <c r="P25" s="54">
        <v>280</v>
      </c>
      <c r="Q25" s="54">
        <f t="shared" si="15"/>
        <v>280</v>
      </c>
      <c r="R25">
        <f t="shared" si="16"/>
        <v>0</v>
      </c>
      <c r="S25">
        <f t="shared" si="17"/>
        <v>0</v>
      </c>
    </row>
    <row r="26" spans="2:20" ht="115.5" customHeight="1" x14ac:dyDescent="0.25">
      <c r="B26" s="11" t="s">
        <v>74</v>
      </c>
      <c r="C26" s="11" t="s">
        <v>25</v>
      </c>
      <c r="D26" s="15" t="s">
        <v>77</v>
      </c>
      <c r="E26" s="16">
        <v>1</v>
      </c>
      <c r="F26" s="16">
        <f>O26</f>
        <v>0</v>
      </c>
      <c r="G26" s="16">
        <f>K26</f>
        <v>126.05042016806723</v>
      </c>
      <c r="H26" s="53">
        <f t="shared" si="10"/>
        <v>7.5630252100840334</v>
      </c>
      <c r="I26" s="53">
        <f t="shared" si="11"/>
        <v>16.386554621848742</v>
      </c>
      <c r="J26" s="16">
        <f t="shared" si="12"/>
        <v>150</v>
      </c>
      <c r="K26" s="53">
        <f t="shared" si="13"/>
        <v>126.05042016806723</v>
      </c>
      <c r="L26" s="53">
        <f t="shared" si="14"/>
        <v>126.05042016806723</v>
      </c>
      <c r="O26" s="54">
        <v>0</v>
      </c>
      <c r="P26" s="54">
        <v>150</v>
      </c>
      <c r="Q26" s="54">
        <f t="shared" si="15"/>
        <v>150</v>
      </c>
      <c r="R26">
        <f t="shared" si="16"/>
        <v>0</v>
      </c>
      <c r="S26">
        <f t="shared" si="17"/>
        <v>150</v>
      </c>
    </row>
    <row r="27" spans="2:20" ht="30" x14ac:dyDescent="0.25">
      <c r="B27" s="11" t="s">
        <v>76</v>
      </c>
      <c r="C27" s="11" t="s">
        <v>25</v>
      </c>
      <c r="D27" s="15" t="s">
        <v>151</v>
      </c>
      <c r="E27" s="16">
        <v>1</v>
      </c>
      <c r="F27" s="16">
        <f>K27-G27</f>
        <v>75.630252100840337</v>
      </c>
      <c r="G27" s="16">
        <f>P27</f>
        <v>0</v>
      </c>
      <c r="H27" s="53">
        <f t="shared" si="10"/>
        <v>4.53781512605042</v>
      </c>
      <c r="I27" s="53">
        <f t="shared" si="11"/>
        <v>9.8319327731092443</v>
      </c>
      <c r="J27" s="16">
        <f t="shared" si="12"/>
        <v>90</v>
      </c>
      <c r="K27" s="53">
        <f t="shared" si="13"/>
        <v>75.630252100840337</v>
      </c>
      <c r="L27" s="53">
        <f t="shared" si="14"/>
        <v>75.630252100840337</v>
      </c>
      <c r="O27" s="54">
        <v>90</v>
      </c>
      <c r="P27" s="54">
        <v>0</v>
      </c>
      <c r="Q27" s="54">
        <f t="shared" si="15"/>
        <v>90</v>
      </c>
      <c r="R27">
        <f t="shared" si="16"/>
        <v>90</v>
      </c>
      <c r="S27">
        <f t="shared" si="17"/>
        <v>0</v>
      </c>
    </row>
    <row r="28" spans="2:20" ht="30" x14ac:dyDescent="0.25">
      <c r="B28" s="11" t="s">
        <v>78</v>
      </c>
      <c r="C28" s="11"/>
      <c r="D28" s="15" t="s">
        <v>153</v>
      </c>
      <c r="E28" s="16">
        <v>1</v>
      </c>
      <c r="F28" s="16">
        <f>K28-G28</f>
        <v>100.84033613445379</v>
      </c>
      <c r="G28" s="16">
        <f>P28</f>
        <v>0</v>
      </c>
      <c r="H28" s="53">
        <f t="shared" si="10"/>
        <v>6.0504201680672276</v>
      </c>
      <c r="I28" s="53">
        <f t="shared" si="11"/>
        <v>13.109243697478993</v>
      </c>
      <c r="J28" s="16">
        <f t="shared" si="12"/>
        <v>120.00000000000001</v>
      </c>
      <c r="K28" s="53">
        <f t="shared" si="13"/>
        <v>100.84033613445379</v>
      </c>
      <c r="L28" s="53">
        <f t="shared" si="14"/>
        <v>100.84033613445379</v>
      </c>
      <c r="O28" s="54">
        <v>120</v>
      </c>
      <c r="P28" s="54">
        <v>0</v>
      </c>
      <c r="Q28" s="54">
        <f t="shared" si="15"/>
        <v>120</v>
      </c>
      <c r="R28">
        <f t="shared" si="16"/>
        <v>120</v>
      </c>
      <c r="S28">
        <f t="shared" si="17"/>
        <v>0</v>
      </c>
    </row>
    <row r="29" spans="2:20" ht="105" customHeight="1" x14ac:dyDescent="0.25">
      <c r="B29" s="11" t="s">
        <v>80</v>
      </c>
      <c r="C29" s="11" t="s">
        <v>25</v>
      </c>
      <c r="D29" s="15" t="s">
        <v>83</v>
      </c>
      <c r="E29" s="16">
        <v>0</v>
      </c>
      <c r="F29" s="16">
        <f>O29</f>
        <v>0</v>
      </c>
      <c r="G29" s="16">
        <f>K29</f>
        <v>92.436974789915965</v>
      </c>
      <c r="H29" s="53">
        <f t="shared" si="10"/>
        <v>5.5462184873949578</v>
      </c>
      <c r="I29" s="53">
        <f t="shared" si="11"/>
        <v>12.016806722689076</v>
      </c>
      <c r="J29" s="16">
        <f t="shared" si="12"/>
        <v>0</v>
      </c>
      <c r="K29" s="53">
        <f t="shared" si="13"/>
        <v>92.436974789915965</v>
      </c>
      <c r="L29" s="53">
        <f t="shared" si="14"/>
        <v>0</v>
      </c>
      <c r="O29" s="54">
        <v>0</v>
      </c>
      <c r="P29" s="54">
        <v>110</v>
      </c>
      <c r="Q29" s="54">
        <f t="shared" si="15"/>
        <v>110</v>
      </c>
      <c r="R29">
        <f t="shared" si="16"/>
        <v>0</v>
      </c>
      <c r="S29">
        <f t="shared" si="17"/>
        <v>0</v>
      </c>
    </row>
    <row r="30" spans="2:20" ht="30" x14ac:dyDescent="0.25">
      <c r="B30" s="11" t="s">
        <v>82</v>
      </c>
      <c r="C30" s="11" t="s">
        <v>25</v>
      </c>
      <c r="D30" s="15" t="s">
        <v>85</v>
      </c>
      <c r="E30" s="16">
        <v>0</v>
      </c>
      <c r="F30" s="16">
        <f>K30-G30</f>
        <v>33.613445378151262</v>
      </c>
      <c r="G30" s="16">
        <f>P30</f>
        <v>0</v>
      </c>
      <c r="H30" s="53">
        <f t="shared" si="10"/>
        <v>2.0168067226890756</v>
      </c>
      <c r="I30" s="53">
        <f t="shared" si="11"/>
        <v>4.3697478991596643</v>
      </c>
      <c r="J30" s="16">
        <f t="shared" si="12"/>
        <v>0</v>
      </c>
      <c r="K30" s="53">
        <f t="shared" si="13"/>
        <v>33.613445378151262</v>
      </c>
      <c r="L30" s="53">
        <f t="shared" si="14"/>
        <v>0</v>
      </c>
      <c r="O30" s="54">
        <v>40</v>
      </c>
      <c r="P30" s="54">
        <v>0</v>
      </c>
      <c r="Q30" s="54">
        <f t="shared" si="15"/>
        <v>40</v>
      </c>
      <c r="R30">
        <f t="shared" si="16"/>
        <v>0</v>
      </c>
      <c r="S30">
        <f t="shared" si="17"/>
        <v>0</v>
      </c>
    </row>
    <row r="31" spans="2:20" ht="30" x14ac:dyDescent="0.25">
      <c r="B31" s="11" t="s">
        <v>84</v>
      </c>
      <c r="C31" s="11"/>
      <c r="D31" s="15" t="s">
        <v>87</v>
      </c>
      <c r="E31" s="16">
        <v>0</v>
      </c>
      <c r="F31" s="16">
        <f>K31-G31</f>
        <v>67.226890756302524</v>
      </c>
      <c r="G31" s="16">
        <f>P31</f>
        <v>0</v>
      </c>
      <c r="H31" s="53">
        <f t="shared" si="10"/>
        <v>4.0336134453781511</v>
      </c>
      <c r="I31" s="53">
        <f t="shared" si="11"/>
        <v>8.7394957983193287</v>
      </c>
      <c r="J31" s="16">
        <f t="shared" si="12"/>
        <v>0</v>
      </c>
      <c r="K31" s="53">
        <f t="shared" si="13"/>
        <v>67.226890756302524</v>
      </c>
      <c r="L31" s="53">
        <f t="shared" si="14"/>
        <v>0</v>
      </c>
      <c r="O31" s="54">
        <v>80</v>
      </c>
      <c r="P31" s="54">
        <v>0</v>
      </c>
      <c r="Q31" s="54">
        <f t="shared" si="15"/>
        <v>80</v>
      </c>
      <c r="R31">
        <f t="shared" si="16"/>
        <v>0</v>
      </c>
      <c r="S31">
        <f t="shared" si="17"/>
        <v>0</v>
      </c>
    </row>
    <row r="32" spans="2:20" ht="125.25" customHeight="1" x14ac:dyDescent="0.25">
      <c r="B32" s="11" t="s">
        <v>86</v>
      </c>
      <c r="C32" s="11" t="s">
        <v>25</v>
      </c>
      <c r="D32" s="15" t="s">
        <v>89</v>
      </c>
      <c r="E32" s="16">
        <v>0</v>
      </c>
      <c r="F32" s="16">
        <f>O32</f>
        <v>0</v>
      </c>
      <c r="G32" s="16">
        <f>K32</f>
        <v>168.0672268907563</v>
      </c>
      <c r="H32" s="53">
        <f t="shared" si="10"/>
        <v>10.084033613445378</v>
      </c>
      <c r="I32" s="53">
        <f t="shared" si="11"/>
        <v>21.84873949579832</v>
      </c>
      <c r="J32" s="16">
        <f t="shared" si="12"/>
        <v>0</v>
      </c>
      <c r="K32" s="53">
        <f t="shared" si="13"/>
        <v>168.0672268907563</v>
      </c>
      <c r="L32" s="53">
        <f t="shared" si="14"/>
        <v>0</v>
      </c>
      <c r="O32" s="54">
        <v>0</v>
      </c>
      <c r="P32" s="54">
        <v>200</v>
      </c>
      <c r="Q32" s="54">
        <f t="shared" si="15"/>
        <v>200</v>
      </c>
      <c r="R32">
        <f t="shared" si="16"/>
        <v>0</v>
      </c>
      <c r="S32">
        <f t="shared" si="17"/>
        <v>0</v>
      </c>
    </row>
    <row r="33" spans="2:20" ht="30" x14ac:dyDescent="0.25">
      <c r="B33" s="11" t="s">
        <v>88</v>
      </c>
      <c r="C33" s="11" t="s">
        <v>25</v>
      </c>
      <c r="D33" s="15" t="s">
        <v>91</v>
      </c>
      <c r="E33" s="16">
        <v>0</v>
      </c>
      <c r="F33" s="16">
        <f>K33-G33</f>
        <v>84.033613445378151</v>
      </c>
      <c r="G33" s="16">
        <f>P33</f>
        <v>0</v>
      </c>
      <c r="H33" s="53">
        <f t="shared" si="10"/>
        <v>5.0420168067226889</v>
      </c>
      <c r="I33" s="53">
        <f t="shared" si="11"/>
        <v>10.92436974789916</v>
      </c>
      <c r="J33" s="16">
        <f t="shared" si="12"/>
        <v>0</v>
      </c>
      <c r="K33" s="53">
        <f t="shared" si="13"/>
        <v>84.033613445378151</v>
      </c>
      <c r="L33" s="53">
        <f t="shared" si="14"/>
        <v>0</v>
      </c>
      <c r="O33" s="54">
        <v>100</v>
      </c>
      <c r="P33" s="54">
        <v>0</v>
      </c>
      <c r="Q33" s="54">
        <f t="shared" si="15"/>
        <v>100</v>
      </c>
      <c r="R33">
        <f t="shared" si="16"/>
        <v>0</v>
      </c>
      <c r="S33">
        <f t="shared" si="17"/>
        <v>0</v>
      </c>
    </row>
    <row r="34" spans="2:20" ht="30" x14ac:dyDescent="0.25">
      <c r="B34" s="11" t="s">
        <v>90</v>
      </c>
      <c r="C34" s="11"/>
      <c r="D34" s="15" t="s">
        <v>93</v>
      </c>
      <c r="E34" s="16">
        <v>0</v>
      </c>
      <c r="F34" s="16">
        <f>K34-G34</f>
        <v>126.05042016806723</v>
      </c>
      <c r="G34" s="16">
        <f>P34</f>
        <v>0</v>
      </c>
      <c r="H34" s="53">
        <f t="shared" si="10"/>
        <v>7.5630252100840334</v>
      </c>
      <c r="I34" s="53">
        <f t="shared" si="11"/>
        <v>16.386554621848742</v>
      </c>
      <c r="J34" s="16">
        <f t="shared" si="12"/>
        <v>0</v>
      </c>
      <c r="K34" s="53">
        <f t="shared" si="13"/>
        <v>126.05042016806723</v>
      </c>
      <c r="L34" s="53">
        <f t="shared" si="14"/>
        <v>0</v>
      </c>
      <c r="O34" s="54">
        <v>150</v>
      </c>
      <c r="P34" s="54">
        <v>0</v>
      </c>
      <c r="Q34" s="54">
        <f t="shared" si="15"/>
        <v>150</v>
      </c>
      <c r="R34">
        <f t="shared" si="16"/>
        <v>0</v>
      </c>
      <c r="S34">
        <f t="shared" si="17"/>
        <v>0</v>
      </c>
    </row>
    <row r="35" spans="2:20" ht="141.75" customHeight="1" x14ac:dyDescent="0.25">
      <c r="B35" s="11" t="s">
        <v>92</v>
      </c>
      <c r="C35" s="11" t="s">
        <v>60</v>
      </c>
      <c r="D35" s="15" t="s">
        <v>97</v>
      </c>
      <c r="E35" s="16">
        <v>10</v>
      </c>
      <c r="F35" s="16">
        <f>O35</f>
        <v>0</v>
      </c>
      <c r="G35" s="16">
        <f>K35</f>
        <v>42.016806722689076</v>
      </c>
      <c r="H35" s="53">
        <f t="shared" si="10"/>
        <v>2.5210084033613445</v>
      </c>
      <c r="I35" s="53">
        <f t="shared" si="11"/>
        <v>5.46218487394958</v>
      </c>
      <c r="J35" s="16">
        <f t="shared" si="12"/>
        <v>500</v>
      </c>
      <c r="K35" s="53">
        <f t="shared" si="13"/>
        <v>42.016806722689076</v>
      </c>
      <c r="L35" s="53">
        <f t="shared" si="14"/>
        <v>420.16806722689074</v>
      </c>
      <c r="O35" s="54">
        <v>0</v>
      </c>
      <c r="P35" s="54">
        <v>50</v>
      </c>
      <c r="Q35" s="54">
        <f t="shared" si="15"/>
        <v>50</v>
      </c>
      <c r="R35">
        <f t="shared" si="16"/>
        <v>0</v>
      </c>
      <c r="S35">
        <f t="shared" si="17"/>
        <v>500</v>
      </c>
    </row>
    <row r="36" spans="2:20" ht="45" x14ac:dyDescent="0.25">
      <c r="B36" s="11" t="s">
        <v>94</v>
      </c>
      <c r="C36" s="11" t="s">
        <v>25</v>
      </c>
      <c r="D36" s="15" t="s">
        <v>99</v>
      </c>
      <c r="E36" s="16">
        <v>1</v>
      </c>
      <c r="F36" s="16">
        <f>K36-G36</f>
        <v>21.428571428571431</v>
      </c>
      <c r="G36" s="16">
        <f>P36</f>
        <v>50</v>
      </c>
      <c r="H36" s="53">
        <f t="shared" si="10"/>
        <v>4.2857142857142856</v>
      </c>
      <c r="I36" s="53">
        <f t="shared" si="11"/>
        <v>9.2857142857142865</v>
      </c>
      <c r="J36" s="16">
        <f t="shared" si="12"/>
        <v>85.000000000000014</v>
      </c>
      <c r="K36" s="53">
        <f t="shared" si="13"/>
        <v>71.428571428571431</v>
      </c>
      <c r="L36" s="53">
        <f t="shared" si="14"/>
        <v>71.428571428571431</v>
      </c>
      <c r="O36" s="54">
        <v>35</v>
      </c>
      <c r="P36" s="54">
        <v>50</v>
      </c>
      <c r="Q36" s="54">
        <f t="shared" si="15"/>
        <v>85</v>
      </c>
      <c r="R36">
        <f t="shared" si="16"/>
        <v>35</v>
      </c>
      <c r="S36">
        <f t="shared" si="17"/>
        <v>50</v>
      </c>
    </row>
    <row r="37" spans="2:20" ht="30" x14ac:dyDescent="0.25">
      <c r="B37" s="11" t="s">
        <v>96</v>
      </c>
      <c r="C37" s="11"/>
      <c r="D37" s="15" t="s">
        <v>101</v>
      </c>
      <c r="E37" s="16">
        <v>3</v>
      </c>
      <c r="F37" s="16">
        <f>K37-G37</f>
        <v>0.92436974789915982</v>
      </c>
      <c r="G37" s="16">
        <f>P37</f>
        <v>0</v>
      </c>
      <c r="H37" s="53">
        <f t="shared" si="10"/>
        <v>5.5462184873949584E-2</v>
      </c>
      <c r="I37" s="53">
        <f t="shared" si="11"/>
        <v>0.12016806722689079</v>
      </c>
      <c r="J37" s="16">
        <f t="shared" si="12"/>
        <v>3.3000000000000007</v>
      </c>
      <c r="K37" s="53">
        <f t="shared" si="13"/>
        <v>0.92436974789915982</v>
      </c>
      <c r="L37" s="53">
        <f t="shared" si="14"/>
        <v>2.7731092436974794</v>
      </c>
      <c r="O37" s="54">
        <v>1.1000000000000001</v>
      </c>
      <c r="P37" s="54">
        <v>0</v>
      </c>
      <c r="Q37" s="54">
        <f t="shared" si="15"/>
        <v>1.1000000000000001</v>
      </c>
      <c r="R37">
        <f t="shared" si="16"/>
        <v>3.3000000000000003</v>
      </c>
      <c r="S37">
        <f t="shared" si="17"/>
        <v>0</v>
      </c>
    </row>
    <row r="38" spans="2:20" ht="75" x14ac:dyDescent="0.25">
      <c r="B38" s="11" t="s">
        <v>98</v>
      </c>
      <c r="C38" s="11"/>
      <c r="D38" s="15" t="s">
        <v>103</v>
      </c>
      <c r="E38" s="16">
        <v>1</v>
      </c>
      <c r="F38" s="16">
        <f>K38-G38</f>
        <v>181.68067226890759</v>
      </c>
      <c r="G38" s="16">
        <f>P38</f>
        <v>20</v>
      </c>
      <c r="H38" s="53">
        <f t="shared" si="10"/>
        <v>12.100840336134455</v>
      </c>
      <c r="I38" s="53">
        <f t="shared" si="11"/>
        <v>26.218487394957986</v>
      </c>
      <c r="J38" s="16">
        <f t="shared" si="12"/>
        <v>240.00000000000003</v>
      </c>
      <c r="K38" s="53">
        <f t="shared" si="13"/>
        <v>201.68067226890759</v>
      </c>
      <c r="L38" s="53">
        <f t="shared" si="14"/>
        <v>201.68067226890759</v>
      </c>
      <c r="O38" s="54">
        <v>220</v>
      </c>
      <c r="P38" s="54">
        <v>20</v>
      </c>
      <c r="Q38" s="54">
        <f t="shared" si="15"/>
        <v>240</v>
      </c>
      <c r="R38">
        <f t="shared" si="16"/>
        <v>220</v>
      </c>
      <c r="S38">
        <f t="shared" si="17"/>
        <v>20</v>
      </c>
    </row>
    <row r="39" spans="2:20" ht="62.25" customHeight="1" x14ac:dyDescent="0.25">
      <c r="B39" s="11" t="s">
        <v>100</v>
      </c>
      <c r="C39" s="11" t="s">
        <v>25</v>
      </c>
      <c r="D39" s="15" t="s">
        <v>165</v>
      </c>
      <c r="E39" s="16">
        <v>1</v>
      </c>
      <c r="F39" s="16">
        <f>K39-G39</f>
        <v>122.85714285714286</v>
      </c>
      <c r="G39" s="16">
        <f>P39</f>
        <v>20</v>
      </c>
      <c r="H39" s="53">
        <f t="shared" si="10"/>
        <v>8.5714285714285712</v>
      </c>
      <c r="I39" s="53">
        <f t="shared" si="11"/>
        <v>18.571428571428573</v>
      </c>
      <c r="J39" s="16">
        <f t="shared" si="12"/>
        <v>170.00000000000003</v>
      </c>
      <c r="K39" s="53">
        <f t="shared" si="13"/>
        <v>142.85714285714286</v>
      </c>
      <c r="L39" s="53">
        <f t="shared" si="14"/>
        <v>142.85714285714286</v>
      </c>
      <c r="O39" s="54">
        <v>150</v>
      </c>
      <c r="P39" s="54">
        <v>20</v>
      </c>
      <c r="Q39" s="54">
        <f t="shared" si="15"/>
        <v>170</v>
      </c>
      <c r="R39">
        <f t="shared" si="16"/>
        <v>150</v>
      </c>
      <c r="S39">
        <f t="shared" si="17"/>
        <v>20</v>
      </c>
    </row>
    <row r="40" spans="2:20" ht="33" customHeight="1" x14ac:dyDescent="0.25">
      <c r="B40" s="11" t="s">
        <v>102</v>
      </c>
      <c r="C40" s="11"/>
      <c r="D40" s="15" t="s">
        <v>167</v>
      </c>
      <c r="E40" s="16">
        <v>2</v>
      </c>
      <c r="F40" s="16">
        <f>K40-G40</f>
        <v>3.96218487394958</v>
      </c>
      <c r="G40" s="16">
        <f>P40</f>
        <v>1.5</v>
      </c>
      <c r="H40" s="53">
        <f t="shared" si="10"/>
        <v>0.32773109243697479</v>
      </c>
      <c r="I40" s="53">
        <f t="shared" si="11"/>
        <v>0.71008403361344541</v>
      </c>
      <c r="J40" s="16">
        <f t="shared" si="12"/>
        <v>13</v>
      </c>
      <c r="K40" s="53">
        <f t="shared" si="13"/>
        <v>5.46218487394958</v>
      </c>
      <c r="L40" s="53">
        <f t="shared" si="14"/>
        <v>10.92436974789916</v>
      </c>
      <c r="O40" s="54">
        <v>5</v>
      </c>
      <c r="P40" s="54">
        <v>1.5</v>
      </c>
      <c r="Q40" s="54">
        <f t="shared" si="15"/>
        <v>6.5</v>
      </c>
      <c r="R40">
        <f t="shared" si="16"/>
        <v>10</v>
      </c>
      <c r="S40">
        <f t="shared" si="17"/>
        <v>3</v>
      </c>
    </row>
    <row r="41" spans="2:20" x14ac:dyDescent="0.25">
      <c r="E41" s="1"/>
      <c r="F41" s="1"/>
      <c r="G41" s="1"/>
    </row>
    <row r="42" spans="2:20" x14ac:dyDescent="0.25">
      <c r="E42" s="1"/>
      <c r="F42" s="1"/>
      <c r="J42" s="1">
        <f>SUM(J24:J40)</f>
        <v>1606.3</v>
      </c>
      <c r="K42" s="1">
        <f>SUM(K24:K40)</f>
        <v>1771.09243697479</v>
      </c>
      <c r="L42" s="1">
        <f>SUM(L24:L40)</f>
        <v>1349.8319327731094</v>
      </c>
      <c r="R42" s="1">
        <f>SUM(R24:R40)</f>
        <v>628.29999999999995</v>
      </c>
      <c r="S42" s="1">
        <f>SUM(S24:S40)</f>
        <v>978</v>
      </c>
      <c r="T42" s="1">
        <f>R42+S42</f>
        <v>1606.3</v>
      </c>
    </row>
    <row r="43" spans="2:20" x14ac:dyDescent="0.25">
      <c r="E43" s="1"/>
      <c r="F43" s="1"/>
      <c r="G43" s="1"/>
    </row>
    <row r="44" spans="2:20" x14ac:dyDescent="0.25">
      <c r="B44" s="21" t="s">
        <v>104</v>
      </c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20" ht="90" customHeight="1" x14ac:dyDescent="0.25">
      <c r="B45" s="11" t="s">
        <v>169</v>
      </c>
      <c r="C45" s="11" t="s">
        <v>25</v>
      </c>
      <c r="D45" s="15" t="s">
        <v>170</v>
      </c>
      <c r="E45" s="13">
        <v>1</v>
      </c>
      <c r="F45" s="13">
        <f>K45-G45</f>
        <v>203.69747899159665</v>
      </c>
      <c r="G45" s="13">
        <f>P45</f>
        <v>40</v>
      </c>
      <c r="H45" s="53">
        <f>(F45+G45)*0.06</f>
        <v>14.621848739495798</v>
      </c>
      <c r="I45" s="53">
        <f>(G45+F45)*0.13</f>
        <v>31.680672268907568</v>
      </c>
      <c r="J45" s="16">
        <f>(F45+G45+H45+I45)*E45</f>
        <v>290.00000000000006</v>
      </c>
      <c r="K45" s="53">
        <f>Q45/1.19</f>
        <v>243.69747899159665</v>
      </c>
      <c r="L45" s="53">
        <f>K45*E45</f>
        <v>243.69747899159665</v>
      </c>
      <c r="O45" s="54">
        <v>250</v>
      </c>
      <c r="P45" s="54">
        <v>40</v>
      </c>
      <c r="Q45" s="54">
        <f>O45+P45</f>
        <v>290</v>
      </c>
      <c r="R45">
        <f>O45*E45</f>
        <v>250</v>
      </c>
      <c r="S45">
        <f>P45*E45</f>
        <v>40</v>
      </c>
    </row>
    <row r="46" spans="2:20" x14ac:dyDescent="0.25">
      <c r="E46" s="1"/>
      <c r="F46" s="1"/>
      <c r="G46" s="1"/>
      <c r="H46" s="1"/>
      <c r="I46" s="1"/>
      <c r="J46" s="1"/>
      <c r="O46" s="54"/>
      <c r="P46" s="54"/>
      <c r="Q46" s="54"/>
    </row>
    <row r="47" spans="2:20" x14ac:dyDescent="0.25">
      <c r="E47" s="1"/>
      <c r="F47" s="1"/>
      <c r="G47" s="1"/>
      <c r="H47" s="1"/>
      <c r="I47" s="1"/>
      <c r="J47" s="1">
        <f>SUM(J45)</f>
        <v>290.00000000000006</v>
      </c>
      <c r="K47" s="1">
        <f>SUM(K45)</f>
        <v>243.69747899159665</v>
      </c>
      <c r="L47" s="1">
        <f>SUM(L45)</f>
        <v>243.69747899159665</v>
      </c>
      <c r="R47" s="1">
        <f>SUM(R45)</f>
        <v>250</v>
      </c>
      <c r="S47" s="1">
        <f>SUM(S45)</f>
        <v>40</v>
      </c>
      <c r="T47" s="1">
        <f>R47+S47</f>
        <v>290</v>
      </c>
    </row>
    <row r="48" spans="2:20" x14ac:dyDescent="0.25">
      <c r="E48" s="1"/>
      <c r="F48" s="1"/>
    </row>
    <row r="49" spans="4:7" ht="37.5" x14ac:dyDescent="0.3">
      <c r="D49" s="24" t="s">
        <v>258</v>
      </c>
      <c r="E49" s="25"/>
      <c r="F49" s="26"/>
      <c r="G49" s="27">
        <f>J21+J42+J47</f>
        <v>18758.55</v>
      </c>
    </row>
    <row r="51" spans="4:7" ht="21" x14ac:dyDescent="0.35">
      <c r="D51" s="31" t="s">
        <v>108</v>
      </c>
      <c r="E51" s="32"/>
      <c r="F51" s="32"/>
      <c r="G51" s="33">
        <f>R21+R42+R47</f>
        <v>13779.55</v>
      </c>
    </row>
    <row r="52" spans="4:7" ht="21" x14ac:dyDescent="0.35">
      <c r="D52" s="31" t="s">
        <v>109</v>
      </c>
      <c r="E52" s="32"/>
      <c r="F52" s="32"/>
      <c r="G52" s="33">
        <f>S21+S42+S47</f>
        <v>4979</v>
      </c>
    </row>
  </sheetData>
  <mergeCells count="1">
    <mergeCell ref="B4:D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7" zoomScale="65" zoomScaleNormal="65" workbookViewId="0">
      <selection activeCell="P14" sqref="P14"/>
    </sheetView>
  </sheetViews>
  <sheetFormatPr baseColWidth="10" defaultColWidth="10.5703125" defaultRowHeight="15" x14ac:dyDescent="0.25"/>
  <cols>
    <col min="1" max="1" width="14.42578125" customWidth="1"/>
    <col min="4" max="4" width="62" customWidth="1"/>
    <col min="5" max="5" width="14.85546875" customWidth="1"/>
    <col min="6" max="6" width="13.85546875" customWidth="1"/>
    <col min="7" max="7" width="14.5703125" customWidth="1"/>
    <col min="24" max="24" width="13.7109375" customWidth="1"/>
  </cols>
  <sheetData>
    <row r="1" spans="2:24" x14ac:dyDescent="0.25">
      <c r="B1" t="s">
        <v>254</v>
      </c>
    </row>
    <row r="2" spans="2:24" ht="45" x14ac:dyDescent="0.25">
      <c r="B2" s="2" t="s">
        <v>0</v>
      </c>
      <c r="C2" s="3" t="s">
        <v>1</v>
      </c>
      <c r="D2" s="2" t="s">
        <v>2</v>
      </c>
      <c r="E2" s="2" t="s">
        <v>3</v>
      </c>
      <c r="F2" s="4" t="s">
        <v>4</v>
      </c>
      <c r="G2" s="5" t="s">
        <v>5</v>
      </c>
      <c r="H2" s="50" t="s">
        <v>215</v>
      </c>
      <c r="I2" s="50" t="s">
        <v>216</v>
      </c>
      <c r="J2" s="2" t="s">
        <v>217</v>
      </c>
      <c r="K2" s="4" t="s">
        <v>6</v>
      </c>
      <c r="L2" s="5" t="s">
        <v>7</v>
      </c>
    </row>
    <row r="4" spans="2:24" x14ac:dyDescent="0.25">
      <c r="B4" s="98" t="s">
        <v>113</v>
      </c>
      <c r="C4" s="98"/>
      <c r="D4" s="98"/>
      <c r="E4" s="9"/>
      <c r="F4" s="9"/>
      <c r="G4" s="9"/>
      <c r="H4" s="9"/>
      <c r="I4" s="9"/>
      <c r="J4" s="51"/>
      <c r="K4" s="9"/>
      <c r="L4" s="51"/>
      <c r="O4" t="s">
        <v>4</v>
      </c>
      <c r="P4" t="s">
        <v>5</v>
      </c>
      <c r="Q4" t="s">
        <v>7</v>
      </c>
      <c r="R4" t="s">
        <v>218</v>
      </c>
      <c r="S4" t="s">
        <v>219</v>
      </c>
    </row>
    <row r="5" spans="2:24" ht="98.25" customHeight="1" x14ac:dyDescent="0.25">
      <c r="B5" s="11" t="s">
        <v>24</v>
      </c>
      <c r="C5" s="11" t="s">
        <v>25</v>
      </c>
      <c r="D5" s="15" t="s">
        <v>125</v>
      </c>
      <c r="E5" s="16">
        <v>2</v>
      </c>
      <c r="F5" s="16">
        <f t="shared" ref="F5:F10" si="0">K5-G5</f>
        <v>6161.8067226890762</v>
      </c>
      <c r="G5" s="16">
        <f t="shared" ref="G5:G10" si="1">P5</f>
        <v>355</v>
      </c>
      <c r="H5" s="53">
        <f t="shared" ref="H5:H19" si="2">(F5+G5)*0.06</f>
        <v>391.00840336134456</v>
      </c>
      <c r="I5" s="53">
        <f t="shared" ref="I5:I19" si="3">(G5+F5)*0.13</f>
        <v>847.18487394957992</v>
      </c>
      <c r="J5" s="16">
        <f t="shared" ref="J5:J19" si="4">(F5+G5+H5+I5)*E5</f>
        <v>15510.000000000002</v>
      </c>
      <c r="K5" s="53">
        <f t="shared" ref="K5:K19" si="5">Q5/1.19</f>
        <v>6516.8067226890762</v>
      </c>
      <c r="L5" s="53">
        <f t="shared" ref="L5:L19" si="6">K5*E5</f>
        <v>13033.613445378152</v>
      </c>
      <c r="O5" s="54">
        <v>7400</v>
      </c>
      <c r="P5" s="54">
        <v>355</v>
      </c>
      <c r="Q5" s="54">
        <f t="shared" ref="Q5:Q15" si="7">(O5+P5)</f>
        <v>7755</v>
      </c>
      <c r="R5">
        <f t="shared" ref="R5:R19" si="8">O5*E5</f>
        <v>14800</v>
      </c>
      <c r="S5">
        <f t="shared" ref="S5:S19" si="9">P5*E5</f>
        <v>710</v>
      </c>
      <c r="X5" s="15"/>
    </row>
    <row r="6" spans="2:24" ht="81.75" customHeight="1" x14ac:dyDescent="0.25">
      <c r="B6" s="11" t="s">
        <v>27</v>
      </c>
      <c r="C6" s="11" t="s">
        <v>25</v>
      </c>
      <c r="D6" s="15" t="s">
        <v>28</v>
      </c>
      <c r="E6" s="16">
        <v>1</v>
      </c>
      <c r="F6" s="16">
        <f t="shared" si="0"/>
        <v>677.73109243697479</v>
      </c>
      <c r="G6" s="16">
        <f t="shared" si="1"/>
        <v>150</v>
      </c>
      <c r="H6" s="53">
        <f t="shared" si="2"/>
        <v>49.663865546218489</v>
      </c>
      <c r="I6" s="53">
        <f t="shared" si="3"/>
        <v>107.60504201680672</v>
      </c>
      <c r="J6" s="16">
        <f t="shared" si="4"/>
        <v>985</v>
      </c>
      <c r="K6" s="53">
        <f t="shared" si="5"/>
        <v>827.73109243697479</v>
      </c>
      <c r="L6" s="53">
        <f t="shared" si="6"/>
        <v>827.73109243697479</v>
      </c>
      <c r="O6" s="54">
        <v>835</v>
      </c>
      <c r="P6" s="54">
        <v>150</v>
      </c>
      <c r="Q6" s="54">
        <f t="shared" si="7"/>
        <v>985</v>
      </c>
      <c r="R6">
        <f t="shared" si="8"/>
        <v>835</v>
      </c>
      <c r="S6">
        <f t="shared" si="9"/>
        <v>150</v>
      </c>
    </row>
    <row r="7" spans="2:24" ht="61.5" customHeight="1" x14ac:dyDescent="0.25">
      <c r="B7" s="11" t="s">
        <v>29</v>
      </c>
      <c r="C7" s="11" t="s">
        <v>25</v>
      </c>
      <c r="D7" s="17" t="s">
        <v>255</v>
      </c>
      <c r="E7" s="16">
        <v>1</v>
      </c>
      <c r="F7" s="16">
        <f t="shared" si="0"/>
        <v>330.96638655462186</v>
      </c>
      <c r="G7" s="16">
        <f t="shared" si="1"/>
        <v>85</v>
      </c>
      <c r="H7" s="53">
        <f t="shared" si="2"/>
        <v>24.957983193277311</v>
      </c>
      <c r="I7" s="53">
        <f t="shared" si="3"/>
        <v>54.075630252100844</v>
      </c>
      <c r="J7" s="16">
        <f t="shared" si="4"/>
        <v>495</v>
      </c>
      <c r="K7" s="53">
        <f t="shared" si="5"/>
        <v>415.96638655462186</v>
      </c>
      <c r="L7" s="53">
        <f t="shared" si="6"/>
        <v>415.96638655462186</v>
      </c>
      <c r="O7" s="54">
        <v>410</v>
      </c>
      <c r="P7" s="54">
        <v>85</v>
      </c>
      <c r="Q7" s="54">
        <f t="shared" si="7"/>
        <v>495</v>
      </c>
      <c r="R7">
        <f t="shared" si="8"/>
        <v>410</v>
      </c>
      <c r="S7">
        <f t="shared" si="9"/>
        <v>85</v>
      </c>
    </row>
    <row r="8" spans="2:24" ht="123.75" customHeight="1" x14ac:dyDescent="0.25">
      <c r="B8" s="11" t="s">
        <v>31</v>
      </c>
      <c r="C8" s="11" t="s">
        <v>25</v>
      </c>
      <c r="D8" s="15" t="s">
        <v>38</v>
      </c>
      <c r="E8" s="16">
        <v>1</v>
      </c>
      <c r="F8" s="16">
        <f t="shared" si="0"/>
        <v>314.70588235294122</v>
      </c>
      <c r="G8" s="16">
        <f t="shared" si="1"/>
        <v>1450</v>
      </c>
      <c r="H8" s="53">
        <f t="shared" si="2"/>
        <v>105.88235294117646</v>
      </c>
      <c r="I8" s="53">
        <f t="shared" si="3"/>
        <v>229.41176470588238</v>
      </c>
      <c r="J8" s="16">
        <f t="shared" si="4"/>
        <v>2100</v>
      </c>
      <c r="K8" s="53">
        <f t="shared" si="5"/>
        <v>1764.7058823529412</v>
      </c>
      <c r="L8" s="53">
        <f t="shared" si="6"/>
        <v>1764.7058823529412</v>
      </c>
      <c r="O8" s="54">
        <v>650</v>
      </c>
      <c r="P8" s="54">
        <v>1450</v>
      </c>
      <c r="Q8" s="54">
        <f t="shared" si="7"/>
        <v>2100</v>
      </c>
      <c r="R8">
        <f t="shared" si="8"/>
        <v>650</v>
      </c>
      <c r="S8">
        <f t="shared" si="9"/>
        <v>1450</v>
      </c>
    </row>
    <row r="9" spans="2:24" ht="124.5" customHeight="1" x14ac:dyDescent="0.25">
      <c r="B9" s="11" t="s">
        <v>33</v>
      </c>
      <c r="C9" s="11" t="s">
        <v>25</v>
      </c>
      <c r="D9" s="15" t="s">
        <v>40</v>
      </c>
      <c r="E9" s="16">
        <v>1</v>
      </c>
      <c r="F9" s="16">
        <f t="shared" si="0"/>
        <v>714.28571428571433</v>
      </c>
      <c r="G9" s="16">
        <f t="shared" si="1"/>
        <v>0</v>
      </c>
      <c r="H9" s="53">
        <f t="shared" si="2"/>
        <v>42.857142857142861</v>
      </c>
      <c r="I9" s="53">
        <f t="shared" si="3"/>
        <v>92.857142857142861</v>
      </c>
      <c r="J9" s="16">
        <f t="shared" si="4"/>
        <v>850.00000000000011</v>
      </c>
      <c r="K9" s="53">
        <f t="shared" si="5"/>
        <v>714.28571428571433</v>
      </c>
      <c r="L9" s="53">
        <f t="shared" si="6"/>
        <v>714.28571428571433</v>
      </c>
      <c r="O9" s="54">
        <v>850</v>
      </c>
      <c r="P9" s="54">
        <v>0</v>
      </c>
      <c r="Q9" s="54">
        <f t="shared" si="7"/>
        <v>850</v>
      </c>
      <c r="R9">
        <f t="shared" si="8"/>
        <v>850</v>
      </c>
      <c r="S9">
        <f t="shared" si="9"/>
        <v>0</v>
      </c>
    </row>
    <row r="10" spans="2:24" ht="45" x14ac:dyDescent="0.25">
      <c r="B10" s="11" t="s">
        <v>35</v>
      </c>
      <c r="C10" s="11" t="s">
        <v>25</v>
      </c>
      <c r="D10" s="15" t="s">
        <v>42</v>
      </c>
      <c r="E10" s="42">
        <v>1</v>
      </c>
      <c r="F10" s="16">
        <f t="shared" si="0"/>
        <v>1584.7058823529412</v>
      </c>
      <c r="G10" s="16">
        <f t="shared" si="1"/>
        <v>180</v>
      </c>
      <c r="H10" s="53">
        <f t="shared" si="2"/>
        <v>105.88235294117646</v>
      </c>
      <c r="I10" s="53">
        <f t="shared" si="3"/>
        <v>229.41176470588238</v>
      </c>
      <c r="J10" s="16">
        <f t="shared" si="4"/>
        <v>2100</v>
      </c>
      <c r="K10" s="53">
        <f t="shared" si="5"/>
        <v>1764.7058823529412</v>
      </c>
      <c r="L10" s="53">
        <f t="shared" si="6"/>
        <v>1764.7058823529412</v>
      </c>
      <c r="O10" s="54">
        <v>1920</v>
      </c>
      <c r="P10" s="54">
        <v>180</v>
      </c>
      <c r="Q10" s="54">
        <f t="shared" si="7"/>
        <v>2100</v>
      </c>
      <c r="R10">
        <f t="shared" si="8"/>
        <v>1920</v>
      </c>
      <c r="S10">
        <f t="shared" si="9"/>
        <v>180</v>
      </c>
    </row>
    <row r="11" spans="2:24" ht="63" customHeight="1" x14ac:dyDescent="0.25">
      <c r="B11" s="11" t="s">
        <v>37</v>
      </c>
      <c r="C11" s="11" t="s">
        <v>25</v>
      </c>
      <c r="D11" s="15" t="s">
        <v>44</v>
      </c>
      <c r="E11" s="16">
        <v>1</v>
      </c>
      <c r="F11" s="16">
        <f>O11</f>
        <v>0</v>
      </c>
      <c r="G11" s="16">
        <f>K11</f>
        <v>210.0840336134454</v>
      </c>
      <c r="H11" s="53">
        <f t="shared" si="2"/>
        <v>12.605042016806724</v>
      </c>
      <c r="I11" s="53">
        <f t="shared" si="3"/>
        <v>27.310924369747902</v>
      </c>
      <c r="J11" s="16">
        <f t="shared" si="4"/>
        <v>250.00000000000003</v>
      </c>
      <c r="K11" s="53">
        <f t="shared" si="5"/>
        <v>210.0840336134454</v>
      </c>
      <c r="L11" s="53">
        <f t="shared" si="6"/>
        <v>210.0840336134454</v>
      </c>
      <c r="O11" s="54">
        <v>0</v>
      </c>
      <c r="P11" s="54">
        <v>250</v>
      </c>
      <c r="Q11" s="54">
        <f t="shared" si="7"/>
        <v>250</v>
      </c>
      <c r="R11">
        <f t="shared" si="8"/>
        <v>0</v>
      </c>
      <c r="S11">
        <f t="shared" si="9"/>
        <v>250</v>
      </c>
    </row>
    <row r="12" spans="2:24" ht="112.5" customHeight="1" x14ac:dyDescent="0.25">
      <c r="B12" s="11" t="s">
        <v>39</v>
      </c>
      <c r="C12" s="11" t="s">
        <v>25</v>
      </c>
      <c r="D12" s="15" t="s">
        <v>46</v>
      </c>
      <c r="E12" s="16">
        <v>1</v>
      </c>
      <c r="F12" s="16">
        <f>K12-G12</f>
        <v>375.0840336134454</v>
      </c>
      <c r="G12" s="16">
        <f>P12</f>
        <v>35</v>
      </c>
      <c r="H12" s="53">
        <f t="shared" si="2"/>
        <v>24.605042016806724</v>
      </c>
      <c r="I12" s="53">
        <f t="shared" si="3"/>
        <v>53.310924369747902</v>
      </c>
      <c r="J12" s="16">
        <f t="shared" si="4"/>
        <v>488.00000000000006</v>
      </c>
      <c r="K12" s="53">
        <f t="shared" si="5"/>
        <v>410.0840336134454</v>
      </c>
      <c r="L12" s="53">
        <f t="shared" si="6"/>
        <v>410.0840336134454</v>
      </c>
      <c r="O12" s="54">
        <v>453</v>
      </c>
      <c r="P12" s="54">
        <v>35</v>
      </c>
      <c r="Q12" s="54">
        <f t="shared" si="7"/>
        <v>488</v>
      </c>
      <c r="R12">
        <f t="shared" si="8"/>
        <v>453</v>
      </c>
      <c r="S12">
        <f t="shared" si="9"/>
        <v>35</v>
      </c>
    </row>
    <row r="13" spans="2:24" ht="69.75" customHeight="1" x14ac:dyDescent="0.25">
      <c r="B13" s="11" t="s">
        <v>41</v>
      </c>
      <c r="C13" s="11" t="s">
        <v>25</v>
      </c>
      <c r="D13" s="15" t="s">
        <v>48</v>
      </c>
      <c r="E13" s="16">
        <v>1</v>
      </c>
      <c r="F13" s="16">
        <f>K13-G13</f>
        <v>181.60504201680672</v>
      </c>
      <c r="G13" s="16">
        <f>P13</f>
        <v>6</v>
      </c>
      <c r="H13" s="53">
        <f t="shared" si="2"/>
        <v>11.256302521008402</v>
      </c>
      <c r="I13" s="53">
        <f t="shared" si="3"/>
        <v>24.388655462184875</v>
      </c>
      <c r="J13" s="16">
        <f t="shared" si="4"/>
        <v>223.25</v>
      </c>
      <c r="K13" s="53">
        <f t="shared" si="5"/>
        <v>187.60504201680672</v>
      </c>
      <c r="L13" s="53">
        <f t="shared" si="6"/>
        <v>187.60504201680672</v>
      </c>
      <c r="O13" s="54">
        <v>217.25</v>
      </c>
      <c r="P13" s="54">
        <v>6</v>
      </c>
      <c r="Q13" s="54">
        <f t="shared" si="7"/>
        <v>223.25</v>
      </c>
      <c r="R13">
        <f t="shared" si="8"/>
        <v>217.25</v>
      </c>
      <c r="S13">
        <f t="shared" si="9"/>
        <v>6</v>
      </c>
    </row>
    <row r="14" spans="2:24" ht="98.25" customHeight="1" x14ac:dyDescent="0.25">
      <c r="B14" s="11" t="s">
        <v>43</v>
      </c>
      <c r="C14" s="11" t="s">
        <v>25</v>
      </c>
      <c r="D14" s="15" t="s">
        <v>50</v>
      </c>
      <c r="E14" s="16">
        <v>1</v>
      </c>
      <c r="F14" s="16">
        <f>O14</f>
        <v>0</v>
      </c>
      <c r="G14" s="16">
        <f>K14</f>
        <v>1092.4369747899161</v>
      </c>
      <c r="H14" s="53">
        <f t="shared" si="2"/>
        <v>65.546218487394967</v>
      </c>
      <c r="I14" s="53">
        <f t="shared" si="3"/>
        <v>142.0168067226891</v>
      </c>
      <c r="J14" s="16">
        <f t="shared" si="4"/>
        <v>1300.0000000000002</v>
      </c>
      <c r="K14" s="53">
        <f t="shared" si="5"/>
        <v>1092.4369747899161</v>
      </c>
      <c r="L14" s="53">
        <f t="shared" si="6"/>
        <v>1092.4369747899161</v>
      </c>
      <c r="O14" s="54">
        <v>0</v>
      </c>
      <c r="P14" s="54">
        <v>1300</v>
      </c>
      <c r="Q14" s="54">
        <f t="shared" si="7"/>
        <v>1300</v>
      </c>
      <c r="R14">
        <f t="shared" si="8"/>
        <v>0</v>
      </c>
      <c r="S14">
        <f t="shared" si="9"/>
        <v>1300</v>
      </c>
    </row>
    <row r="15" spans="2:24" ht="57.75" customHeight="1" x14ac:dyDescent="0.25">
      <c r="B15" s="11" t="s">
        <v>45</v>
      </c>
      <c r="C15" s="11" t="s">
        <v>25</v>
      </c>
      <c r="D15" s="15" t="s">
        <v>52</v>
      </c>
      <c r="E15" s="16">
        <v>0</v>
      </c>
      <c r="F15" s="16">
        <f>O15</f>
        <v>0</v>
      </c>
      <c r="G15" s="16">
        <f>K15</f>
        <v>1008.4033613445379</v>
      </c>
      <c r="H15" s="53">
        <f t="shared" si="2"/>
        <v>60.504201680672267</v>
      </c>
      <c r="I15" s="53">
        <f t="shared" si="3"/>
        <v>131.09243697478993</v>
      </c>
      <c r="J15" s="16">
        <f t="shared" si="4"/>
        <v>0</v>
      </c>
      <c r="K15" s="53">
        <f t="shared" si="5"/>
        <v>1008.4033613445379</v>
      </c>
      <c r="L15" s="53">
        <f t="shared" si="6"/>
        <v>0</v>
      </c>
      <c r="O15" s="54">
        <v>0</v>
      </c>
      <c r="P15" s="54">
        <v>1200</v>
      </c>
      <c r="Q15">
        <f t="shared" si="7"/>
        <v>1200</v>
      </c>
      <c r="R15">
        <f t="shared" si="8"/>
        <v>0</v>
      </c>
      <c r="S15">
        <f t="shared" si="9"/>
        <v>0</v>
      </c>
    </row>
    <row r="16" spans="2:24" ht="48" customHeight="1" x14ac:dyDescent="0.25">
      <c r="B16" s="11" t="s">
        <v>47</v>
      </c>
      <c r="C16" s="11" t="s">
        <v>25</v>
      </c>
      <c r="D16" s="15" t="s">
        <v>56</v>
      </c>
      <c r="E16" s="16">
        <v>1</v>
      </c>
      <c r="F16" s="16">
        <f>K16-G16</f>
        <v>128.8655462184874</v>
      </c>
      <c r="G16" s="16">
        <f>P16</f>
        <v>35</v>
      </c>
      <c r="H16" s="53">
        <f t="shared" si="2"/>
        <v>9.8319327731092425</v>
      </c>
      <c r="I16" s="53">
        <f t="shared" si="3"/>
        <v>21.302521008403364</v>
      </c>
      <c r="J16" s="16">
        <f t="shared" si="4"/>
        <v>195</v>
      </c>
      <c r="K16" s="53">
        <f t="shared" si="5"/>
        <v>163.8655462184874</v>
      </c>
      <c r="L16" s="53">
        <f t="shared" si="6"/>
        <v>163.8655462184874</v>
      </c>
      <c r="O16" s="54">
        <v>160</v>
      </c>
      <c r="P16" s="54">
        <v>35</v>
      </c>
      <c r="Q16" s="54">
        <f>O16+P16</f>
        <v>195</v>
      </c>
      <c r="R16">
        <f t="shared" si="8"/>
        <v>160</v>
      </c>
      <c r="S16">
        <f t="shared" si="9"/>
        <v>35</v>
      </c>
    </row>
    <row r="17" spans="2:20" ht="67.5" customHeight="1" x14ac:dyDescent="0.25">
      <c r="B17" s="11" t="s">
        <v>49</v>
      </c>
      <c r="C17" s="11" t="s">
        <v>25</v>
      </c>
      <c r="D17" s="15" t="s">
        <v>58</v>
      </c>
      <c r="E17" s="16">
        <v>1</v>
      </c>
      <c r="F17" s="16">
        <f>K17-G17</f>
        <v>119.32773109243698</v>
      </c>
      <c r="G17" s="16">
        <f>P17</f>
        <v>200</v>
      </c>
      <c r="H17" s="53">
        <f t="shared" si="2"/>
        <v>19.159663865546218</v>
      </c>
      <c r="I17" s="53">
        <f t="shared" si="3"/>
        <v>41.512605042016808</v>
      </c>
      <c r="J17" s="16">
        <f t="shared" si="4"/>
        <v>380</v>
      </c>
      <c r="K17" s="53">
        <f t="shared" si="5"/>
        <v>319.32773109243698</v>
      </c>
      <c r="L17" s="53">
        <f t="shared" si="6"/>
        <v>319.32773109243698</v>
      </c>
      <c r="O17" s="54">
        <v>180</v>
      </c>
      <c r="P17" s="54">
        <v>200</v>
      </c>
      <c r="Q17" s="54">
        <f>O17+P17</f>
        <v>380</v>
      </c>
      <c r="R17">
        <f t="shared" si="8"/>
        <v>180</v>
      </c>
      <c r="S17">
        <f t="shared" si="9"/>
        <v>200</v>
      </c>
    </row>
    <row r="18" spans="2:20" ht="89.25" customHeight="1" x14ac:dyDescent="0.25">
      <c r="B18" s="11" t="s">
        <v>51</v>
      </c>
      <c r="C18" s="11" t="s">
        <v>25</v>
      </c>
      <c r="D18" s="15" t="s">
        <v>142</v>
      </c>
      <c r="E18" s="16">
        <v>0</v>
      </c>
      <c r="F18" s="16">
        <f>K18-G18</f>
        <v>179.66386554621852</v>
      </c>
      <c r="G18" s="16">
        <f>P18</f>
        <v>180</v>
      </c>
      <c r="H18" s="53">
        <f t="shared" si="2"/>
        <v>21.579831932773111</v>
      </c>
      <c r="I18" s="53">
        <f t="shared" si="3"/>
        <v>46.756302521008408</v>
      </c>
      <c r="J18" s="16">
        <f t="shared" si="4"/>
        <v>0</v>
      </c>
      <c r="K18" s="53">
        <f t="shared" si="5"/>
        <v>359.66386554621852</v>
      </c>
      <c r="L18" s="53">
        <f t="shared" si="6"/>
        <v>0</v>
      </c>
      <c r="O18" s="54">
        <v>248</v>
      </c>
      <c r="P18" s="54">
        <v>180</v>
      </c>
      <c r="Q18" s="54">
        <f>O18+P18</f>
        <v>428</v>
      </c>
      <c r="R18">
        <f t="shared" si="8"/>
        <v>0</v>
      </c>
      <c r="S18">
        <f t="shared" si="9"/>
        <v>0</v>
      </c>
    </row>
    <row r="19" spans="2:20" ht="33" customHeight="1" x14ac:dyDescent="0.25">
      <c r="B19" s="11" t="s">
        <v>53</v>
      </c>
      <c r="C19" s="11" t="s">
        <v>25</v>
      </c>
      <c r="D19" s="15" t="s">
        <v>144</v>
      </c>
      <c r="E19" s="16">
        <v>2</v>
      </c>
      <c r="F19" s="16">
        <f>K19-G19</f>
        <v>198.31932773109244</v>
      </c>
      <c r="G19" s="16">
        <f>P19</f>
        <v>0</v>
      </c>
      <c r="H19" s="53">
        <f t="shared" si="2"/>
        <v>11.899159663865547</v>
      </c>
      <c r="I19" s="53">
        <f t="shared" si="3"/>
        <v>25.781512605042018</v>
      </c>
      <c r="J19" s="16">
        <f t="shared" si="4"/>
        <v>472.00000000000006</v>
      </c>
      <c r="K19" s="53">
        <f t="shared" si="5"/>
        <v>198.31932773109244</v>
      </c>
      <c r="L19" s="53">
        <f t="shared" si="6"/>
        <v>396.63865546218489</v>
      </c>
      <c r="O19" s="54">
        <v>236</v>
      </c>
      <c r="P19" s="54">
        <v>0</v>
      </c>
      <c r="Q19" s="54">
        <f>O19+P19</f>
        <v>236</v>
      </c>
      <c r="R19">
        <f t="shared" si="8"/>
        <v>472</v>
      </c>
      <c r="S19">
        <f t="shared" si="9"/>
        <v>0</v>
      </c>
    </row>
    <row r="20" spans="2:20" x14ac:dyDescent="0.25">
      <c r="D20" s="55"/>
      <c r="E20" s="1"/>
      <c r="F20" s="1"/>
      <c r="G20" s="1"/>
      <c r="H20" s="54"/>
      <c r="I20" s="54"/>
      <c r="J20" s="1"/>
      <c r="K20" s="54"/>
      <c r="O20" s="54"/>
      <c r="P20" s="54"/>
      <c r="Q20" s="54"/>
    </row>
    <row r="21" spans="2:20" x14ac:dyDescent="0.25">
      <c r="E21" s="1"/>
      <c r="F21" s="1"/>
      <c r="G21" s="1"/>
      <c r="H21" s="54"/>
      <c r="I21" s="54"/>
      <c r="J21" s="1">
        <f>SUM(J5:J19)</f>
        <v>25348.25</v>
      </c>
      <c r="K21" s="1">
        <f>SUM(K5:K19)</f>
        <v>15953.991596638656</v>
      </c>
      <c r="L21" s="1">
        <f>SUM(L5:L19)</f>
        <v>21301.050420168071</v>
      </c>
      <c r="R21" s="1">
        <f>SUM(R5:R19)</f>
        <v>20947.25</v>
      </c>
      <c r="S21" s="1">
        <f>SUM(S5:S19)</f>
        <v>4401</v>
      </c>
      <c r="T21" s="1">
        <f>R21+S21</f>
        <v>25348.25</v>
      </c>
    </row>
    <row r="22" spans="2:20" x14ac:dyDescent="0.25">
      <c r="E22" s="1"/>
      <c r="F22" s="1"/>
      <c r="G22" s="1"/>
    </row>
    <row r="23" spans="2:20" x14ac:dyDescent="0.25">
      <c r="B23" s="21" t="s">
        <v>69</v>
      </c>
      <c r="C23" s="9"/>
      <c r="D23" s="9"/>
      <c r="E23" s="9"/>
      <c r="F23" s="9"/>
      <c r="G23" s="9"/>
      <c r="H23" s="9"/>
      <c r="I23" s="9"/>
      <c r="J23" s="9"/>
      <c r="K23" s="9"/>
      <c r="L23" s="51"/>
    </row>
    <row r="24" spans="2:20" ht="112.5" customHeight="1" x14ac:dyDescent="0.25">
      <c r="B24" s="11" t="s">
        <v>70</v>
      </c>
      <c r="C24" s="11" t="s">
        <v>25</v>
      </c>
      <c r="D24" s="15" t="s">
        <v>256</v>
      </c>
      <c r="E24" s="16">
        <v>1</v>
      </c>
      <c r="F24" s="13">
        <f>O24</f>
        <v>0</v>
      </c>
      <c r="G24" s="13">
        <f>K24</f>
        <v>197.47899159663865</v>
      </c>
      <c r="H24" s="53">
        <f t="shared" ref="H24:H40" si="10">(F24+G24)*0.06</f>
        <v>11.848739495798318</v>
      </c>
      <c r="I24" s="53">
        <f t="shared" ref="I24:I40" si="11">(G24+F24)*0.13</f>
        <v>25.672268907563026</v>
      </c>
      <c r="J24" s="13">
        <f t="shared" ref="J24:J40" si="12">(F24+G24+H24+I24)*E24</f>
        <v>235</v>
      </c>
      <c r="K24" s="53">
        <f t="shared" ref="K24:K40" si="13">Q24/1.19</f>
        <v>197.47899159663865</v>
      </c>
      <c r="L24" s="53">
        <f t="shared" ref="L24:L40" si="14">K24*E24</f>
        <v>197.47899159663865</v>
      </c>
      <c r="O24" s="54">
        <v>0</v>
      </c>
      <c r="P24" s="54">
        <v>235</v>
      </c>
      <c r="Q24" s="54">
        <f t="shared" ref="Q24:Q40" si="15">O24+P24</f>
        <v>235</v>
      </c>
      <c r="R24">
        <f t="shared" ref="R24:R40" si="16">O24*E24</f>
        <v>0</v>
      </c>
      <c r="S24">
        <f t="shared" ref="S24:S40" si="17">P24*E24</f>
        <v>235</v>
      </c>
    </row>
    <row r="25" spans="2:20" ht="95.25" customHeight="1" x14ac:dyDescent="0.25">
      <c r="B25" s="11" t="s">
        <v>72</v>
      </c>
      <c r="C25" s="11" t="s">
        <v>25</v>
      </c>
      <c r="D25" s="15" t="s">
        <v>257</v>
      </c>
      <c r="E25" s="16">
        <v>1</v>
      </c>
      <c r="F25" s="16">
        <f>O25</f>
        <v>0</v>
      </c>
      <c r="G25" s="16">
        <f>K25</f>
        <v>235.29411764705884</v>
      </c>
      <c r="H25" s="53">
        <f t="shared" si="10"/>
        <v>14.117647058823531</v>
      </c>
      <c r="I25" s="53">
        <f t="shared" si="11"/>
        <v>30.588235294117649</v>
      </c>
      <c r="J25" s="16">
        <f t="shared" si="12"/>
        <v>280</v>
      </c>
      <c r="K25" s="53">
        <f t="shared" si="13"/>
        <v>235.29411764705884</v>
      </c>
      <c r="L25" s="53">
        <f t="shared" si="14"/>
        <v>235.29411764705884</v>
      </c>
      <c r="O25" s="54">
        <v>0</v>
      </c>
      <c r="P25" s="54">
        <v>280</v>
      </c>
      <c r="Q25" s="54">
        <f t="shared" si="15"/>
        <v>280</v>
      </c>
      <c r="R25">
        <f t="shared" si="16"/>
        <v>0</v>
      </c>
      <c r="S25">
        <f t="shared" si="17"/>
        <v>280</v>
      </c>
    </row>
    <row r="26" spans="2:20" ht="115.5" customHeight="1" x14ac:dyDescent="0.25">
      <c r="B26" s="11" t="s">
        <v>74</v>
      </c>
      <c r="C26" s="11" t="s">
        <v>25</v>
      </c>
      <c r="D26" s="15" t="s">
        <v>77</v>
      </c>
      <c r="E26" s="16">
        <v>2</v>
      </c>
      <c r="F26" s="16">
        <f>O26</f>
        <v>0</v>
      </c>
      <c r="G26" s="16">
        <f>K26</f>
        <v>126.05042016806723</v>
      </c>
      <c r="H26" s="53">
        <f t="shared" si="10"/>
        <v>7.5630252100840334</v>
      </c>
      <c r="I26" s="53">
        <f t="shared" si="11"/>
        <v>16.386554621848742</v>
      </c>
      <c r="J26" s="16">
        <f t="shared" si="12"/>
        <v>300</v>
      </c>
      <c r="K26" s="53">
        <f t="shared" si="13"/>
        <v>126.05042016806723</v>
      </c>
      <c r="L26" s="53">
        <f t="shared" si="14"/>
        <v>252.10084033613447</v>
      </c>
      <c r="O26" s="54">
        <v>0</v>
      </c>
      <c r="P26" s="54">
        <v>150</v>
      </c>
      <c r="Q26" s="54">
        <f t="shared" si="15"/>
        <v>150</v>
      </c>
      <c r="R26">
        <f t="shared" si="16"/>
        <v>0</v>
      </c>
      <c r="S26">
        <f t="shared" si="17"/>
        <v>300</v>
      </c>
    </row>
    <row r="27" spans="2:20" ht="30" x14ac:dyDescent="0.25">
      <c r="B27" s="11" t="s">
        <v>76</v>
      </c>
      <c r="C27" s="11" t="s">
        <v>25</v>
      </c>
      <c r="D27" s="15" t="s">
        <v>151</v>
      </c>
      <c r="E27" s="16">
        <v>2</v>
      </c>
      <c r="F27" s="16">
        <f>K27-G27</f>
        <v>75.630252100840337</v>
      </c>
      <c r="G27" s="16">
        <f>P27</f>
        <v>0</v>
      </c>
      <c r="H27" s="53">
        <f t="shared" si="10"/>
        <v>4.53781512605042</v>
      </c>
      <c r="I27" s="53">
        <f t="shared" si="11"/>
        <v>9.8319327731092443</v>
      </c>
      <c r="J27" s="16">
        <f t="shared" si="12"/>
        <v>180</v>
      </c>
      <c r="K27" s="53">
        <f t="shared" si="13"/>
        <v>75.630252100840337</v>
      </c>
      <c r="L27" s="53">
        <f t="shared" si="14"/>
        <v>151.26050420168067</v>
      </c>
      <c r="O27" s="54">
        <v>90</v>
      </c>
      <c r="P27" s="54">
        <v>0</v>
      </c>
      <c r="Q27" s="54">
        <f t="shared" si="15"/>
        <v>90</v>
      </c>
      <c r="R27">
        <f t="shared" si="16"/>
        <v>180</v>
      </c>
      <c r="S27">
        <f t="shared" si="17"/>
        <v>0</v>
      </c>
    </row>
    <row r="28" spans="2:20" ht="30" x14ac:dyDescent="0.25">
      <c r="B28" s="11" t="s">
        <v>78</v>
      </c>
      <c r="C28" s="11"/>
      <c r="D28" s="15" t="s">
        <v>153</v>
      </c>
      <c r="E28" s="16">
        <v>2</v>
      </c>
      <c r="F28" s="16">
        <f>K28-G28</f>
        <v>100.84033613445379</v>
      </c>
      <c r="G28" s="16">
        <f>P28</f>
        <v>0</v>
      </c>
      <c r="H28" s="53">
        <f t="shared" si="10"/>
        <v>6.0504201680672276</v>
      </c>
      <c r="I28" s="53">
        <f t="shared" si="11"/>
        <v>13.109243697478993</v>
      </c>
      <c r="J28" s="16">
        <f t="shared" si="12"/>
        <v>240.00000000000003</v>
      </c>
      <c r="K28" s="53">
        <f t="shared" si="13"/>
        <v>100.84033613445379</v>
      </c>
      <c r="L28" s="53">
        <f t="shared" si="14"/>
        <v>201.68067226890759</v>
      </c>
      <c r="O28" s="54">
        <v>120</v>
      </c>
      <c r="P28" s="54">
        <v>0</v>
      </c>
      <c r="Q28" s="54">
        <f t="shared" si="15"/>
        <v>120</v>
      </c>
      <c r="R28">
        <f t="shared" si="16"/>
        <v>240</v>
      </c>
      <c r="S28">
        <f t="shared" si="17"/>
        <v>0</v>
      </c>
    </row>
    <row r="29" spans="2:20" ht="105" customHeight="1" x14ac:dyDescent="0.25">
      <c r="B29" s="11" t="s">
        <v>80</v>
      </c>
      <c r="C29" s="11" t="s">
        <v>25</v>
      </c>
      <c r="D29" s="15" t="s">
        <v>83</v>
      </c>
      <c r="E29" s="16">
        <v>0</v>
      </c>
      <c r="F29" s="16">
        <f>O29</f>
        <v>0</v>
      </c>
      <c r="G29" s="16">
        <f>K29</f>
        <v>92.436974789915965</v>
      </c>
      <c r="H29" s="53">
        <f t="shared" si="10"/>
        <v>5.5462184873949578</v>
      </c>
      <c r="I29" s="53">
        <f t="shared" si="11"/>
        <v>12.016806722689076</v>
      </c>
      <c r="J29" s="16">
        <f t="shared" si="12"/>
        <v>0</v>
      </c>
      <c r="K29" s="53">
        <f t="shared" si="13"/>
        <v>92.436974789915965</v>
      </c>
      <c r="L29" s="53">
        <f t="shared" si="14"/>
        <v>0</v>
      </c>
      <c r="O29" s="54">
        <v>0</v>
      </c>
      <c r="P29" s="54">
        <v>110</v>
      </c>
      <c r="Q29" s="54">
        <f t="shared" si="15"/>
        <v>110</v>
      </c>
      <c r="R29">
        <f t="shared" si="16"/>
        <v>0</v>
      </c>
      <c r="S29">
        <f t="shared" si="17"/>
        <v>0</v>
      </c>
    </row>
    <row r="30" spans="2:20" ht="30" x14ac:dyDescent="0.25">
      <c r="B30" s="11" t="s">
        <v>82</v>
      </c>
      <c r="C30" s="11" t="s">
        <v>25</v>
      </c>
      <c r="D30" s="15" t="s">
        <v>85</v>
      </c>
      <c r="E30" s="16">
        <v>0</v>
      </c>
      <c r="F30" s="16">
        <f>K30-G30</f>
        <v>33.613445378151262</v>
      </c>
      <c r="G30" s="16">
        <f>P30</f>
        <v>0</v>
      </c>
      <c r="H30" s="53">
        <f t="shared" si="10"/>
        <v>2.0168067226890756</v>
      </c>
      <c r="I30" s="53">
        <f t="shared" si="11"/>
        <v>4.3697478991596643</v>
      </c>
      <c r="J30" s="16">
        <f t="shared" si="12"/>
        <v>0</v>
      </c>
      <c r="K30" s="53">
        <f t="shared" si="13"/>
        <v>33.613445378151262</v>
      </c>
      <c r="L30" s="53">
        <f t="shared" si="14"/>
        <v>0</v>
      </c>
      <c r="O30" s="54">
        <v>40</v>
      </c>
      <c r="P30" s="54">
        <v>0</v>
      </c>
      <c r="Q30" s="54">
        <f t="shared" si="15"/>
        <v>40</v>
      </c>
      <c r="R30">
        <f t="shared" si="16"/>
        <v>0</v>
      </c>
      <c r="S30">
        <f t="shared" si="17"/>
        <v>0</v>
      </c>
    </row>
    <row r="31" spans="2:20" ht="30" x14ac:dyDescent="0.25">
      <c r="B31" s="11" t="s">
        <v>84</v>
      </c>
      <c r="C31" s="11"/>
      <c r="D31" s="15" t="s">
        <v>87</v>
      </c>
      <c r="E31" s="16">
        <v>0</v>
      </c>
      <c r="F31" s="16">
        <f>K31-G31</f>
        <v>67.226890756302524</v>
      </c>
      <c r="G31" s="16">
        <f>P31</f>
        <v>0</v>
      </c>
      <c r="H31" s="53">
        <f t="shared" si="10"/>
        <v>4.0336134453781511</v>
      </c>
      <c r="I31" s="53">
        <f t="shared" si="11"/>
        <v>8.7394957983193287</v>
      </c>
      <c r="J31" s="16">
        <f t="shared" si="12"/>
        <v>0</v>
      </c>
      <c r="K31" s="53">
        <f t="shared" si="13"/>
        <v>67.226890756302524</v>
      </c>
      <c r="L31" s="53">
        <f t="shared" si="14"/>
        <v>0</v>
      </c>
      <c r="O31" s="54">
        <v>80</v>
      </c>
      <c r="P31" s="54">
        <v>0</v>
      </c>
      <c r="Q31" s="54">
        <f t="shared" si="15"/>
        <v>80</v>
      </c>
      <c r="R31">
        <f t="shared" si="16"/>
        <v>0</v>
      </c>
      <c r="S31">
        <f t="shared" si="17"/>
        <v>0</v>
      </c>
    </row>
    <row r="32" spans="2:20" ht="125.25" customHeight="1" x14ac:dyDescent="0.25">
      <c r="B32" s="11" t="s">
        <v>86</v>
      </c>
      <c r="C32" s="11" t="s">
        <v>25</v>
      </c>
      <c r="D32" s="15" t="s">
        <v>89</v>
      </c>
      <c r="E32" s="16">
        <v>0</v>
      </c>
      <c r="F32" s="16">
        <f>O32</f>
        <v>0</v>
      </c>
      <c r="G32" s="16">
        <f>K32</f>
        <v>168.0672268907563</v>
      </c>
      <c r="H32" s="53">
        <f t="shared" si="10"/>
        <v>10.084033613445378</v>
      </c>
      <c r="I32" s="53">
        <f t="shared" si="11"/>
        <v>21.84873949579832</v>
      </c>
      <c r="J32" s="16">
        <f t="shared" si="12"/>
        <v>0</v>
      </c>
      <c r="K32" s="53">
        <f t="shared" si="13"/>
        <v>168.0672268907563</v>
      </c>
      <c r="L32" s="53">
        <f t="shared" si="14"/>
        <v>0</v>
      </c>
      <c r="O32" s="54">
        <v>0</v>
      </c>
      <c r="P32" s="54">
        <v>200</v>
      </c>
      <c r="Q32" s="54">
        <f t="shared" si="15"/>
        <v>200</v>
      </c>
      <c r="R32">
        <f t="shared" si="16"/>
        <v>0</v>
      </c>
      <c r="S32">
        <f t="shared" si="17"/>
        <v>0</v>
      </c>
    </row>
    <row r="33" spans="2:20" ht="30" x14ac:dyDescent="0.25">
      <c r="B33" s="11" t="s">
        <v>88</v>
      </c>
      <c r="C33" s="11" t="s">
        <v>25</v>
      </c>
      <c r="D33" s="15" t="s">
        <v>91</v>
      </c>
      <c r="E33" s="16">
        <v>0</v>
      </c>
      <c r="F33" s="16">
        <f>K33-G33</f>
        <v>84.033613445378151</v>
      </c>
      <c r="G33" s="16">
        <f>P33</f>
        <v>0</v>
      </c>
      <c r="H33" s="53">
        <f t="shared" si="10"/>
        <v>5.0420168067226889</v>
      </c>
      <c r="I33" s="53">
        <f t="shared" si="11"/>
        <v>10.92436974789916</v>
      </c>
      <c r="J33" s="16">
        <f t="shared" si="12"/>
        <v>0</v>
      </c>
      <c r="K33" s="53">
        <f t="shared" si="13"/>
        <v>84.033613445378151</v>
      </c>
      <c r="L33" s="53">
        <f t="shared" si="14"/>
        <v>0</v>
      </c>
      <c r="O33" s="54">
        <v>100</v>
      </c>
      <c r="P33" s="54">
        <v>0</v>
      </c>
      <c r="Q33" s="54">
        <f t="shared" si="15"/>
        <v>100</v>
      </c>
      <c r="R33">
        <f t="shared" si="16"/>
        <v>0</v>
      </c>
      <c r="S33">
        <f t="shared" si="17"/>
        <v>0</v>
      </c>
    </row>
    <row r="34" spans="2:20" ht="30" x14ac:dyDescent="0.25">
      <c r="B34" s="11" t="s">
        <v>90</v>
      </c>
      <c r="C34" s="11"/>
      <c r="D34" s="15" t="s">
        <v>93</v>
      </c>
      <c r="E34" s="16">
        <v>0</v>
      </c>
      <c r="F34" s="16">
        <f>K34-G34</f>
        <v>126.05042016806723</v>
      </c>
      <c r="G34" s="16">
        <f>P34</f>
        <v>0</v>
      </c>
      <c r="H34" s="53">
        <f t="shared" si="10"/>
        <v>7.5630252100840334</v>
      </c>
      <c r="I34" s="53">
        <f t="shared" si="11"/>
        <v>16.386554621848742</v>
      </c>
      <c r="J34" s="16">
        <f t="shared" si="12"/>
        <v>0</v>
      </c>
      <c r="K34" s="53">
        <f t="shared" si="13"/>
        <v>126.05042016806723</v>
      </c>
      <c r="L34" s="53">
        <f t="shared" si="14"/>
        <v>0</v>
      </c>
      <c r="O34" s="54">
        <v>150</v>
      </c>
      <c r="P34" s="54">
        <v>0</v>
      </c>
      <c r="Q34" s="54">
        <f t="shared" si="15"/>
        <v>150</v>
      </c>
      <c r="R34">
        <f t="shared" si="16"/>
        <v>0</v>
      </c>
      <c r="S34">
        <f t="shared" si="17"/>
        <v>0</v>
      </c>
    </row>
    <row r="35" spans="2:20" ht="141.75" customHeight="1" x14ac:dyDescent="0.25">
      <c r="B35" s="11" t="s">
        <v>92</v>
      </c>
      <c r="C35" s="11" t="s">
        <v>60</v>
      </c>
      <c r="D35" s="15" t="s">
        <v>97</v>
      </c>
      <c r="E35" s="16">
        <v>20</v>
      </c>
      <c r="F35" s="16">
        <f>O35</f>
        <v>0</v>
      </c>
      <c r="G35" s="16">
        <f>K35</f>
        <v>42.016806722689076</v>
      </c>
      <c r="H35" s="53">
        <f t="shared" si="10"/>
        <v>2.5210084033613445</v>
      </c>
      <c r="I35" s="53">
        <f t="shared" si="11"/>
        <v>5.46218487394958</v>
      </c>
      <c r="J35" s="16">
        <f t="shared" si="12"/>
        <v>1000</v>
      </c>
      <c r="K35" s="53">
        <f t="shared" si="13"/>
        <v>42.016806722689076</v>
      </c>
      <c r="L35" s="53">
        <f t="shared" si="14"/>
        <v>840.33613445378148</v>
      </c>
      <c r="O35" s="54">
        <v>0</v>
      </c>
      <c r="P35" s="54">
        <v>50</v>
      </c>
      <c r="Q35" s="54">
        <f t="shared" si="15"/>
        <v>50</v>
      </c>
      <c r="R35">
        <f t="shared" si="16"/>
        <v>0</v>
      </c>
      <c r="S35">
        <f t="shared" si="17"/>
        <v>1000</v>
      </c>
    </row>
    <row r="36" spans="2:20" ht="45" x14ac:dyDescent="0.25">
      <c r="B36" s="11" t="s">
        <v>94</v>
      </c>
      <c r="C36" s="11" t="s">
        <v>25</v>
      </c>
      <c r="D36" s="15" t="s">
        <v>99</v>
      </c>
      <c r="E36" s="16">
        <v>1</v>
      </c>
      <c r="F36" s="16">
        <f>K36-G36</f>
        <v>21.428571428571431</v>
      </c>
      <c r="G36" s="16">
        <f>P36</f>
        <v>50</v>
      </c>
      <c r="H36" s="53">
        <f t="shared" si="10"/>
        <v>4.2857142857142856</v>
      </c>
      <c r="I36" s="53">
        <f t="shared" si="11"/>
        <v>9.2857142857142865</v>
      </c>
      <c r="J36" s="16">
        <f t="shared" si="12"/>
        <v>85.000000000000014</v>
      </c>
      <c r="K36" s="53">
        <f t="shared" si="13"/>
        <v>71.428571428571431</v>
      </c>
      <c r="L36" s="53">
        <f t="shared" si="14"/>
        <v>71.428571428571431</v>
      </c>
      <c r="O36" s="54">
        <v>35</v>
      </c>
      <c r="P36" s="54">
        <v>50</v>
      </c>
      <c r="Q36" s="54">
        <f t="shared" si="15"/>
        <v>85</v>
      </c>
      <c r="R36">
        <f t="shared" si="16"/>
        <v>35</v>
      </c>
      <c r="S36">
        <f t="shared" si="17"/>
        <v>50</v>
      </c>
    </row>
    <row r="37" spans="2:20" ht="30" x14ac:dyDescent="0.25">
      <c r="B37" s="11" t="s">
        <v>96</v>
      </c>
      <c r="C37" s="11"/>
      <c r="D37" s="15" t="s">
        <v>101</v>
      </c>
      <c r="E37" s="16">
        <v>3</v>
      </c>
      <c r="F37" s="16">
        <f>K37-G37</f>
        <v>0.92436974789915982</v>
      </c>
      <c r="G37" s="16">
        <f>P37</f>
        <v>0</v>
      </c>
      <c r="H37" s="53">
        <f t="shared" si="10"/>
        <v>5.5462184873949584E-2</v>
      </c>
      <c r="I37" s="53">
        <f t="shared" si="11"/>
        <v>0.12016806722689079</v>
      </c>
      <c r="J37" s="16">
        <f t="shared" si="12"/>
        <v>3.3000000000000007</v>
      </c>
      <c r="K37" s="53">
        <f t="shared" si="13"/>
        <v>0.92436974789915982</v>
      </c>
      <c r="L37" s="53">
        <f t="shared" si="14"/>
        <v>2.7731092436974794</v>
      </c>
      <c r="O37" s="54">
        <v>1.1000000000000001</v>
      </c>
      <c r="P37" s="54">
        <v>0</v>
      </c>
      <c r="Q37" s="54">
        <f t="shared" si="15"/>
        <v>1.1000000000000001</v>
      </c>
      <c r="R37">
        <f t="shared" si="16"/>
        <v>3.3000000000000003</v>
      </c>
      <c r="S37">
        <f t="shared" si="17"/>
        <v>0</v>
      </c>
    </row>
    <row r="38" spans="2:20" ht="75" x14ac:dyDescent="0.25">
      <c r="B38" s="11" t="s">
        <v>98</v>
      </c>
      <c r="C38" s="11"/>
      <c r="D38" s="15" t="s">
        <v>103</v>
      </c>
      <c r="E38" s="16">
        <v>1</v>
      </c>
      <c r="F38" s="16">
        <f>K38-G38</f>
        <v>181.68067226890759</v>
      </c>
      <c r="G38" s="16">
        <f>P38</f>
        <v>20</v>
      </c>
      <c r="H38" s="53">
        <f t="shared" si="10"/>
        <v>12.100840336134455</v>
      </c>
      <c r="I38" s="53">
        <f t="shared" si="11"/>
        <v>26.218487394957986</v>
      </c>
      <c r="J38" s="16">
        <f t="shared" si="12"/>
        <v>240.00000000000003</v>
      </c>
      <c r="K38" s="53">
        <f t="shared" si="13"/>
        <v>201.68067226890759</v>
      </c>
      <c r="L38" s="53">
        <f t="shared" si="14"/>
        <v>201.68067226890759</v>
      </c>
      <c r="O38" s="54">
        <v>220</v>
      </c>
      <c r="P38" s="54">
        <v>20</v>
      </c>
      <c r="Q38" s="54">
        <f t="shared" si="15"/>
        <v>240</v>
      </c>
      <c r="R38">
        <f t="shared" si="16"/>
        <v>220</v>
      </c>
      <c r="S38">
        <f t="shared" si="17"/>
        <v>20</v>
      </c>
    </row>
    <row r="39" spans="2:20" ht="62.25" customHeight="1" x14ac:dyDescent="0.25">
      <c r="B39" s="11" t="s">
        <v>100</v>
      </c>
      <c r="C39" s="11" t="s">
        <v>25</v>
      </c>
      <c r="D39" s="15" t="s">
        <v>165</v>
      </c>
      <c r="E39" s="16">
        <v>1</v>
      </c>
      <c r="F39" s="16">
        <f>K39-G39</f>
        <v>122.85714285714286</v>
      </c>
      <c r="G39" s="16">
        <f>P39</f>
        <v>20</v>
      </c>
      <c r="H39" s="53">
        <f t="shared" si="10"/>
        <v>8.5714285714285712</v>
      </c>
      <c r="I39" s="53">
        <f t="shared" si="11"/>
        <v>18.571428571428573</v>
      </c>
      <c r="J39" s="16">
        <f t="shared" si="12"/>
        <v>170.00000000000003</v>
      </c>
      <c r="K39" s="53">
        <f t="shared" si="13"/>
        <v>142.85714285714286</v>
      </c>
      <c r="L39" s="53">
        <f t="shared" si="14"/>
        <v>142.85714285714286</v>
      </c>
      <c r="O39" s="54">
        <v>150</v>
      </c>
      <c r="P39" s="54">
        <v>20</v>
      </c>
      <c r="Q39" s="54">
        <f t="shared" si="15"/>
        <v>170</v>
      </c>
      <c r="R39">
        <f t="shared" si="16"/>
        <v>150</v>
      </c>
      <c r="S39">
        <f t="shared" si="17"/>
        <v>20</v>
      </c>
    </row>
    <row r="40" spans="2:20" ht="33" customHeight="1" x14ac:dyDescent="0.25">
      <c r="B40" s="11" t="s">
        <v>102</v>
      </c>
      <c r="C40" s="11"/>
      <c r="D40" s="15" t="s">
        <v>167</v>
      </c>
      <c r="E40" s="16">
        <v>112</v>
      </c>
      <c r="F40" s="16">
        <f>K40-G40</f>
        <v>3.96218487394958</v>
      </c>
      <c r="G40" s="16">
        <f>P40</f>
        <v>1.5</v>
      </c>
      <c r="H40" s="53">
        <f t="shared" si="10"/>
        <v>0.32773109243697479</v>
      </c>
      <c r="I40" s="53">
        <f t="shared" si="11"/>
        <v>0.71008403361344541</v>
      </c>
      <c r="J40" s="16">
        <f t="shared" si="12"/>
        <v>728</v>
      </c>
      <c r="K40" s="53">
        <f t="shared" si="13"/>
        <v>5.46218487394958</v>
      </c>
      <c r="L40" s="53">
        <f t="shared" si="14"/>
        <v>611.76470588235293</v>
      </c>
      <c r="O40" s="54">
        <v>5</v>
      </c>
      <c r="P40" s="54">
        <v>1.5</v>
      </c>
      <c r="Q40" s="54">
        <f t="shared" si="15"/>
        <v>6.5</v>
      </c>
      <c r="R40">
        <f t="shared" si="16"/>
        <v>560</v>
      </c>
      <c r="S40">
        <f t="shared" si="17"/>
        <v>168</v>
      </c>
    </row>
    <row r="41" spans="2:20" x14ac:dyDescent="0.25">
      <c r="E41" s="1"/>
      <c r="F41" s="1"/>
      <c r="G41" s="1"/>
    </row>
    <row r="42" spans="2:20" x14ac:dyDescent="0.25">
      <c r="E42" s="1"/>
      <c r="F42" s="1"/>
      <c r="J42" s="1">
        <f>SUM(J24:J40)</f>
        <v>3461.3</v>
      </c>
      <c r="K42" s="1">
        <f>SUM(K24:K40)</f>
        <v>1771.09243697479</v>
      </c>
      <c r="L42" s="1">
        <f>SUM(L24:L40)</f>
        <v>2908.6554621848736</v>
      </c>
      <c r="R42" s="1">
        <f>SUM(R24:R40)</f>
        <v>1388.3</v>
      </c>
      <c r="S42" s="1">
        <f>SUM(S24:S40)</f>
        <v>2073</v>
      </c>
      <c r="T42" s="1">
        <f>R42+S42</f>
        <v>3461.3</v>
      </c>
    </row>
    <row r="43" spans="2:20" x14ac:dyDescent="0.25">
      <c r="E43" s="1"/>
      <c r="F43" s="1"/>
      <c r="G43" s="1"/>
    </row>
    <row r="44" spans="2:20" x14ac:dyDescent="0.25">
      <c r="B44" s="21" t="s">
        <v>104</v>
      </c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20" ht="90" customHeight="1" x14ac:dyDescent="0.25">
      <c r="B45" s="11" t="s">
        <v>169</v>
      </c>
      <c r="C45" s="11" t="s">
        <v>25</v>
      </c>
      <c r="D45" s="15" t="s">
        <v>170</v>
      </c>
      <c r="E45" s="13">
        <v>1</v>
      </c>
      <c r="F45" s="13">
        <f>K45-G45</f>
        <v>203.69747899159665</v>
      </c>
      <c r="G45" s="13">
        <f>P45</f>
        <v>40</v>
      </c>
      <c r="H45" s="53">
        <f>(F45+G45)*0.06</f>
        <v>14.621848739495798</v>
      </c>
      <c r="I45" s="53">
        <f>(G45+F45)*0.13</f>
        <v>31.680672268907568</v>
      </c>
      <c r="J45" s="16">
        <f>(F45+G45+H45+I45)*E45</f>
        <v>290.00000000000006</v>
      </c>
      <c r="K45" s="53">
        <f>Q45/1.19</f>
        <v>243.69747899159665</v>
      </c>
      <c r="L45" s="53">
        <f>K45*E45</f>
        <v>243.69747899159665</v>
      </c>
      <c r="O45" s="54">
        <v>250</v>
      </c>
      <c r="P45" s="54">
        <v>40</v>
      </c>
      <c r="Q45" s="54">
        <f>O45+P45</f>
        <v>290</v>
      </c>
      <c r="R45">
        <f>O45*E45</f>
        <v>250</v>
      </c>
      <c r="S45">
        <f>P45*E45</f>
        <v>40</v>
      </c>
    </row>
    <row r="46" spans="2:20" x14ac:dyDescent="0.25">
      <c r="E46" s="1"/>
      <c r="F46" s="1"/>
      <c r="G46" s="1"/>
      <c r="H46" s="1"/>
      <c r="I46" s="1"/>
      <c r="J46" s="1"/>
      <c r="O46" s="54"/>
      <c r="P46" s="54"/>
      <c r="Q46" s="54"/>
    </row>
    <row r="47" spans="2:20" x14ac:dyDescent="0.25">
      <c r="E47" s="1"/>
      <c r="F47" s="1"/>
      <c r="G47" s="1"/>
      <c r="H47" s="1"/>
      <c r="I47" s="1"/>
      <c r="J47" s="1">
        <f>SUM(J45)</f>
        <v>290.00000000000006</v>
      </c>
      <c r="K47" s="1">
        <f>SUM(K45)</f>
        <v>243.69747899159665</v>
      </c>
      <c r="L47" s="1">
        <f>SUM(L45)</f>
        <v>243.69747899159665</v>
      </c>
      <c r="R47" s="1">
        <f>SUM(R45)</f>
        <v>250</v>
      </c>
      <c r="S47" s="1">
        <f>SUM(S45)</f>
        <v>40</v>
      </c>
      <c r="T47" s="1">
        <f>R47+S47</f>
        <v>290</v>
      </c>
    </row>
    <row r="48" spans="2:20" x14ac:dyDescent="0.25">
      <c r="E48" s="1"/>
      <c r="F48" s="1"/>
    </row>
    <row r="49" spans="4:7" ht="37.5" x14ac:dyDescent="0.3">
      <c r="D49" s="24" t="s">
        <v>258</v>
      </c>
      <c r="E49" s="25"/>
      <c r="F49" s="26"/>
      <c r="G49" s="27">
        <f>J21+J42+J47</f>
        <v>29099.55</v>
      </c>
    </row>
    <row r="51" spans="4:7" ht="21" x14ac:dyDescent="0.35">
      <c r="D51" s="31" t="s">
        <v>108</v>
      </c>
      <c r="E51" s="32"/>
      <c r="F51" s="32"/>
      <c r="G51" s="33">
        <f>R21+R42+R47</f>
        <v>22585.55</v>
      </c>
    </row>
    <row r="52" spans="4:7" ht="21" x14ac:dyDescent="0.35">
      <c r="D52" s="31" t="s">
        <v>109</v>
      </c>
      <c r="E52" s="32"/>
      <c r="F52" s="32"/>
      <c r="G52" s="33">
        <f>S21+S42+S47</f>
        <v>6514</v>
      </c>
    </row>
  </sheetData>
  <mergeCells count="1">
    <mergeCell ref="B4:D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14" zoomScale="65" zoomScaleNormal="65" workbookViewId="0">
      <selection activeCell="P14" sqref="P14"/>
    </sheetView>
  </sheetViews>
  <sheetFormatPr baseColWidth="10" defaultColWidth="10.5703125" defaultRowHeight="15" x14ac:dyDescent="0.25"/>
  <cols>
    <col min="1" max="1" width="14.42578125" customWidth="1"/>
    <col min="4" max="4" width="62" customWidth="1"/>
    <col min="5" max="5" width="14.85546875" customWidth="1"/>
    <col min="6" max="6" width="13.85546875" customWidth="1"/>
    <col min="7" max="7" width="14.5703125" customWidth="1"/>
    <col min="24" max="24" width="13.7109375" customWidth="1"/>
  </cols>
  <sheetData>
    <row r="1" spans="2:24" x14ac:dyDescent="0.25">
      <c r="B1" t="s">
        <v>254</v>
      </c>
    </row>
    <row r="2" spans="2:24" ht="45" x14ac:dyDescent="0.25">
      <c r="B2" s="2" t="s">
        <v>0</v>
      </c>
      <c r="C2" s="3" t="s">
        <v>1</v>
      </c>
      <c r="D2" s="2" t="s">
        <v>2</v>
      </c>
      <c r="E2" s="2" t="s">
        <v>3</v>
      </c>
      <c r="F2" s="4" t="s">
        <v>4</v>
      </c>
      <c r="G2" s="5" t="s">
        <v>5</v>
      </c>
      <c r="H2" s="50" t="s">
        <v>215</v>
      </c>
      <c r="I2" s="50" t="s">
        <v>216</v>
      </c>
      <c r="J2" s="2" t="s">
        <v>217</v>
      </c>
      <c r="K2" s="4" t="s">
        <v>6</v>
      </c>
      <c r="L2" s="5" t="s">
        <v>7</v>
      </c>
    </row>
    <row r="4" spans="2:24" x14ac:dyDescent="0.25">
      <c r="B4" s="98" t="s">
        <v>113</v>
      </c>
      <c r="C4" s="98"/>
      <c r="D4" s="98"/>
      <c r="E4" s="9"/>
      <c r="F4" s="9"/>
      <c r="G4" s="9"/>
      <c r="H4" s="9"/>
      <c r="I4" s="9"/>
      <c r="J4" s="51"/>
      <c r="K4" s="9"/>
      <c r="L4" s="51"/>
      <c r="O4" t="s">
        <v>4</v>
      </c>
      <c r="P4" t="s">
        <v>5</v>
      </c>
      <c r="Q4" t="s">
        <v>7</v>
      </c>
      <c r="R4" t="s">
        <v>218</v>
      </c>
      <c r="S4" t="s">
        <v>219</v>
      </c>
    </row>
    <row r="5" spans="2:24" ht="98.25" customHeight="1" x14ac:dyDescent="0.25">
      <c r="B5" s="11" t="s">
        <v>24</v>
      </c>
      <c r="C5" s="11" t="s">
        <v>25</v>
      </c>
      <c r="D5" s="15" t="s">
        <v>125</v>
      </c>
      <c r="E5" s="16">
        <v>2</v>
      </c>
      <c r="F5" s="16">
        <f t="shared" ref="F5:F10" si="0">K5-G5</f>
        <v>6161.8067226890762</v>
      </c>
      <c r="G5" s="16">
        <f t="shared" ref="G5:G10" si="1">P5</f>
        <v>355</v>
      </c>
      <c r="H5" s="53">
        <f t="shared" ref="H5:H19" si="2">(F5+G5)*0.06</f>
        <v>391.00840336134456</v>
      </c>
      <c r="I5" s="53">
        <f t="shared" ref="I5:I19" si="3">(G5+F5)*0.13</f>
        <v>847.18487394957992</v>
      </c>
      <c r="J5" s="16">
        <f t="shared" ref="J5:J19" si="4">(F5+G5+H5+I5)*E5</f>
        <v>15510.000000000002</v>
      </c>
      <c r="K5" s="53">
        <f t="shared" ref="K5:K19" si="5">Q5/1.19</f>
        <v>6516.8067226890762</v>
      </c>
      <c r="L5" s="53">
        <f t="shared" ref="L5:L19" si="6">K5*E5</f>
        <v>13033.613445378152</v>
      </c>
      <c r="O5" s="54">
        <v>7400</v>
      </c>
      <c r="P5" s="54">
        <v>355</v>
      </c>
      <c r="Q5" s="54">
        <f t="shared" ref="Q5:Q15" si="7">(O5+P5)</f>
        <v>7755</v>
      </c>
      <c r="R5">
        <f t="shared" ref="R5:R19" si="8">O5*E5</f>
        <v>14800</v>
      </c>
      <c r="S5">
        <f t="shared" ref="S5:S19" si="9">P5*E5</f>
        <v>710</v>
      </c>
      <c r="X5" s="15"/>
    </row>
    <row r="6" spans="2:24" ht="81.75" customHeight="1" x14ac:dyDescent="0.25">
      <c r="B6" s="11" t="s">
        <v>27</v>
      </c>
      <c r="C6" s="11" t="s">
        <v>25</v>
      </c>
      <c r="D6" s="15" t="s">
        <v>28</v>
      </c>
      <c r="E6" s="16">
        <v>1</v>
      </c>
      <c r="F6" s="16">
        <f t="shared" si="0"/>
        <v>677.73109243697479</v>
      </c>
      <c r="G6" s="16">
        <f t="shared" si="1"/>
        <v>150</v>
      </c>
      <c r="H6" s="53">
        <f t="shared" si="2"/>
        <v>49.663865546218489</v>
      </c>
      <c r="I6" s="53">
        <f t="shared" si="3"/>
        <v>107.60504201680672</v>
      </c>
      <c r="J6" s="16">
        <f t="shared" si="4"/>
        <v>985</v>
      </c>
      <c r="K6" s="53">
        <f t="shared" si="5"/>
        <v>827.73109243697479</v>
      </c>
      <c r="L6" s="53">
        <f t="shared" si="6"/>
        <v>827.73109243697479</v>
      </c>
      <c r="O6" s="54">
        <v>835</v>
      </c>
      <c r="P6" s="54">
        <v>150</v>
      </c>
      <c r="Q6" s="54">
        <f t="shared" si="7"/>
        <v>985</v>
      </c>
      <c r="R6">
        <f t="shared" si="8"/>
        <v>835</v>
      </c>
      <c r="S6">
        <f t="shared" si="9"/>
        <v>150</v>
      </c>
    </row>
    <row r="7" spans="2:24" ht="61.5" customHeight="1" x14ac:dyDescent="0.25">
      <c r="B7" s="11" t="s">
        <v>29</v>
      </c>
      <c r="C7" s="11" t="s">
        <v>25</v>
      </c>
      <c r="D7" s="17" t="s">
        <v>255</v>
      </c>
      <c r="E7" s="16">
        <v>0</v>
      </c>
      <c r="F7" s="16">
        <f t="shared" si="0"/>
        <v>330.96638655462186</v>
      </c>
      <c r="G7" s="16">
        <f t="shared" si="1"/>
        <v>85</v>
      </c>
      <c r="H7" s="53">
        <f t="shared" si="2"/>
        <v>24.957983193277311</v>
      </c>
      <c r="I7" s="53">
        <f t="shared" si="3"/>
        <v>54.075630252100844</v>
      </c>
      <c r="J7" s="16">
        <f t="shared" si="4"/>
        <v>0</v>
      </c>
      <c r="K7" s="53">
        <f t="shared" si="5"/>
        <v>415.96638655462186</v>
      </c>
      <c r="L7" s="53">
        <f t="shared" si="6"/>
        <v>0</v>
      </c>
      <c r="O7" s="54">
        <v>410</v>
      </c>
      <c r="P7" s="54">
        <v>85</v>
      </c>
      <c r="Q7" s="54">
        <f t="shared" si="7"/>
        <v>495</v>
      </c>
      <c r="R7">
        <f t="shared" si="8"/>
        <v>0</v>
      </c>
      <c r="S7">
        <f t="shared" si="9"/>
        <v>0</v>
      </c>
    </row>
    <row r="8" spans="2:24" ht="123.75" customHeight="1" x14ac:dyDescent="0.25">
      <c r="B8" s="11" t="s">
        <v>31</v>
      </c>
      <c r="C8" s="11" t="s">
        <v>25</v>
      </c>
      <c r="D8" s="15" t="s">
        <v>38</v>
      </c>
      <c r="E8" s="16">
        <v>1</v>
      </c>
      <c r="F8" s="16">
        <f t="shared" si="0"/>
        <v>314.70588235294122</v>
      </c>
      <c r="G8" s="16">
        <f t="shared" si="1"/>
        <v>1450</v>
      </c>
      <c r="H8" s="53">
        <f t="shared" si="2"/>
        <v>105.88235294117646</v>
      </c>
      <c r="I8" s="53">
        <f t="shared" si="3"/>
        <v>229.41176470588238</v>
      </c>
      <c r="J8" s="16">
        <f t="shared" si="4"/>
        <v>2100</v>
      </c>
      <c r="K8" s="53">
        <f t="shared" si="5"/>
        <v>1764.7058823529412</v>
      </c>
      <c r="L8" s="53">
        <f t="shared" si="6"/>
        <v>1764.7058823529412</v>
      </c>
      <c r="O8" s="54">
        <v>650</v>
      </c>
      <c r="P8" s="54">
        <v>1450</v>
      </c>
      <c r="Q8" s="54">
        <f t="shared" si="7"/>
        <v>2100</v>
      </c>
      <c r="R8">
        <f t="shared" si="8"/>
        <v>650</v>
      </c>
      <c r="S8">
        <f t="shared" si="9"/>
        <v>1450</v>
      </c>
    </row>
    <row r="9" spans="2:24" ht="124.5" customHeight="1" x14ac:dyDescent="0.25">
      <c r="B9" s="11" t="s">
        <v>33</v>
      </c>
      <c r="C9" s="11" t="s">
        <v>25</v>
      </c>
      <c r="D9" s="15" t="s">
        <v>40</v>
      </c>
      <c r="E9" s="16">
        <v>1</v>
      </c>
      <c r="F9" s="16">
        <f t="shared" si="0"/>
        <v>714.28571428571433</v>
      </c>
      <c r="G9" s="16">
        <f t="shared" si="1"/>
        <v>0</v>
      </c>
      <c r="H9" s="53">
        <f t="shared" si="2"/>
        <v>42.857142857142861</v>
      </c>
      <c r="I9" s="53">
        <f t="shared" si="3"/>
        <v>92.857142857142861</v>
      </c>
      <c r="J9" s="16">
        <f t="shared" si="4"/>
        <v>850.00000000000011</v>
      </c>
      <c r="K9" s="53">
        <f t="shared" si="5"/>
        <v>714.28571428571433</v>
      </c>
      <c r="L9" s="53">
        <f t="shared" si="6"/>
        <v>714.28571428571433</v>
      </c>
      <c r="O9" s="54">
        <v>850</v>
      </c>
      <c r="P9" s="54">
        <v>0</v>
      </c>
      <c r="Q9" s="54">
        <f t="shared" si="7"/>
        <v>850</v>
      </c>
      <c r="R9">
        <f t="shared" si="8"/>
        <v>850</v>
      </c>
      <c r="S9">
        <f t="shared" si="9"/>
        <v>0</v>
      </c>
    </row>
    <row r="10" spans="2:24" ht="45" x14ac:dyDescent="0.25">
      <c r="B10" s="11" t="s">
        <v>35</v>
      </c>
      <c r="C10" s="11" t="s">
        <v>25</v>
      </c>
      <c r="D10" s="15" t="s">
        <v>42</v>
      </c>
      <c r="E10" s="42">
        <v>1</v>
      </c>
      <c r="F10" s="16">
        <f t="shared" si="0"/>
        <v>1584.7058823529412</v>
      </c>
      <c r="G10" s="16">
        <f t="shared" si="1"/>
        <v>180</v>
      </c>
      <c r="H10" s="53">
        <f t="shared" si="2"/>
        <v>105.88235294117646</v>
      </c>
      <c r="I10" s="53">
        <f t="shared" si="3"/>
        <v>229.41176470588238</v>
      </c>
      <c r="J10" s="16">
        <f t="shared" si="4"/>
        <v>2100</v>
      </c>
      <c r="K10" s="53">
        <f t="shared" si="5"/>
        <v>1764.7058823529412</v>
      </c>
      <c r="L10" s="53">
        <f t="shared" si="6"/>
        <v>1764.7058823529412</v>
      </c>
      <c r="O10" s="54">
        <v>1920</v>
      </c>
      <c r="P10" s="54">
        <v>180</v>
      </c>
      <c r="Q10" s="54">
        <f t="shared" si="7"/>
        <v>2100</v>
      </c>
      <c r="R10">
        <f t="shared" si="8"/>
        <v>1920</v>
      </c>
      <c r="S10">
        <f t="shared" si="9"/>
        <v>180</v>
      </c>
    </row>
    <row r="11" spans="2:24" ht="63" customHeight="1" x14ac:dyDescent="0.25">
      <c r="B11" s="11" t="s">
        <v>37</v>
      </c>
      <c r="C11" s="11" t="s">
        <v>25</v>
      </c>
      <c r="D11" s="15" t="s">
        <v>44</v>
      </c>
      <c r="E11" s="16">
        <v>1</v>
      </c>
      <c r="F11" s="16">
        <f>O11</f>
        <v>0</v>
      </c>
      <c r="G11" s="16">
        <f>K11</f>
        <v>210.0840336134454</v>
      </c>
      <c r="H11" s="53">
        <f t="shared" si="2"/>
        <v>12.605042016806724</v>
      </c>
      <c r="I11" s="53">
        <f t="shared" si="3"/>
        <v>27.310924369747902</v>
      </c>
      <c r="J11" s="16">
        <f t="shared" si="4"/>
        <v>250.00000000000003</v>
      </c>
      <c r="K11" s="53">
        <f t="shared" si="5"/>
        <v>210.0840336134454</v>
      </c>
      <c r="L11" s="53">
        <f t="shared" si="6"/>
        <v>210.0840336134454</v>
      </c>
      <c r="O11" s="54">
        <v>0</v>
      </c>
      <c r="P11" s="54">
        <v>250</v>
      </c>
      <c r="Q11" s="54">
        <f t="shared" si="7"/>
        <v>250</v>
      </c>
      <c r="R11">
        <f t="shared" si="8"/>
        <v>0</v>
      </c>
      <c r="S11">
        <f t="shared" si="9"/>
        <v>250</v>
      </c>
    </row>
    <row r="12" spans="2:24" ht="112.5" customHeight="1" x14ac:dyDescent="0.25">
      <c r="B12" s="11" t="s">
        <v>39</v>
      </c>
      <c r="C12" s="11" t="s">
        <v>25</v>
      </c>
      <c r="D12" s="15" t="s">
        <v>46</v>
      </c>
      <c r="E12" s="16">
        <v>1</v>
      </c>
      <c r="F12" s="16">
        <f>K12-G12</f>
        <v>375.0840336134454</v>
      </c>
      <c r="G12" s="16">
        <f>P12</f>
        <v>35</v>
      </c>
      <c r="H12" s="53">
        <f t="shared" si="2"/>
        <v>24.605042016806724</v>
      </c>
      <c r="I12" s="53">
        <f t="shared" si="3"/>
        <v>53.310924369747902</v>
      </c>
      <c r="J12" s="16">
        <f t="shared" si="4"/>
        <v>488.00000000000006</v>
      </c>
      <c r="K12" s="53">
        <f t="shared" si="5"/>
        <v>410.0840336134454</v>
      </c>
      <c r="L12" s="53">
        <f t="shared" si="6"/>
        <v>410.0840336134454</v>
      </c>
      <c r="O12" s="54">
        <v>453</v>
      </c>
      <c r="P12" s="54">
        <v>35</v>
      </c>
      <c r="Q12" s="54">
        <f t="shared" si="7"/>
        <v>488</v>
      </c>
      <c r="R12">
        <f t="shared" si="8"/>
        <v>453</v>
      </c>
      <c r="S12">
        <f t="shared" si="9"/>
        <v>35</v>
      </c>
    </row>
    <row r="13" spans="2:24" ht="69.75" customHeight="1" x14ac:dyDescent="0.25">
      <c r="B13" s="11" t="s">
        <v>41</v>
      </c>
      <c r="C13" s="11" t="s">
        <v>25</v>
      </c>
      <c r="D13" s="15" t="s">
        <v>48</v>
      </c>
      <c r="E13" s="16">
        <v>1</v>
      </c>
      <c r="F13" s="16">
        <f>K13-G13</f>
        <v>181.60504201680672</v>
      </c>
      <c r="G13" s="16">
        <f>P13</f>
        <v>6</v>
      </c>
      <c r="H13" s="53">
        <f t="shared" si="2"/>
        <v>11.256302521008402</v>
      </c>
      <c r="I13" s="53">
        <f t="shared" si="3"/>
        <v>24.388655462184875</v>
      </c>
      <c r="J13" s="16">
        <f t="shared" si="4"/>
        <v>223.25</v>
      </c>
      <c r="K13" s="53">
        <f t="shared" si="5"/>
        <v>187.60504201680672</v>
      </c>
      <c r="L13" s="53">
        <f t="shared" si="6"/>
        <v>187.60504201680672</v>
      </c>
      <c r="O13" s="54">
        <v>217.25</v>
      </c>
      <c r="P13" s="54">
        <v>6</v>
      </c>
      <c r="Q13" s="54">
        <f t="shared" si="7"/>
        <v>223.25</v>
      </c>
      <c r="R13">
        <f t="shared" si="8"/>
        <v>217.25</v>
      </c>
      <c r="S13">
        <f t="shared" si="9"/>
        <v>6</v>
      </c>
    </row>
    <row r="14" spans="2:24" ht="98.25" customHeight="1" x14ac:dyDescent="0.25">
      <c r="B14" s="11" t="s">
        <v>43</v>
      </c>
      <c r="C14" s="11" t="s">
        <v>25</v>
      </c>
      <c r="D14" s="15" t="s">
        <v>50</v>
      </c>
      <c r="E14" s="16">
        <v>1</v>
      </c>
      <c r="F14" s="16">
        <f>O14</f>
        <v>0</v>
      </c>
      <c r="G14" s="16">
        <f>K14</f>
        <v>1092.4369747899161</v>
      </c>
      <c r="H14" s="53">
        <f t="shared" si="2"/>
        <v>65.546218487394967</v>
      </c>
      <c r="I14" s="53">
        <f t="shared" si="3"/>
        <v>142.0168067226891</v>
      </c>
      <c r="J14" s="16">
        <f t="shared" si="4"/>
        <v>1300.0000000000002</v>
      </c>
      <c r="K14" s="53">
        <f t="shared" si="5"/>
        <v>1092.4369747899161</v>
      </c>
      <c r="L14" s="53">
        <f t="shared" si="6"/>
        <v>1092.4369747899161</v>
      </c>
      <c r="O14" s="54">
        <v>0</v>
      </c>
      <c r="P14" s="54">
        <v>1300</v>
      </c>
      <c r="Q14" s="54">
        <f t="shared" si="7"/>
        <v>1300</v>
      </c>
      <c r="R14">
        <f t="shared" si="8"/>
        <v>0</v>
      </c>
      <c r="S14">
        <f t="shared" si="9"/>
        <v>1300</v>
      </c>
    </row>
    <row r="15" spans="2:24" ht="57.75" customHeight="1" x14ac:dyDescent="0.25">
      <c r="B15" s="11" t="s">
        <v>45</v>
      </c>
      <c r="C15" s="11" t="s">
        <v>25</v>
      </c>
      <c r="D15" s="15" t="s">
        <v>52</v>
      </c>
      <c r="E15" s="16">
        <v>0</v>
      </c>
      <c r="F15" s="16">
        <f>O15</f>
        <v>0</v>
      </c>
      <c r="G15" s="16">
        <f>K15</f>
        <v>1008.4033613445379</v>
      </c>
      <c r="H15" s="53">
        <f t="shared" si="2"/>
        <v>60.504201680672267</v>
      </c>
      <c r="I15" s="53">
        <f t="shared" si="3"/>
        <v>131.09243697478993</v>
      </c>
      <c r="J15" s="16">
        <f t="shared" si="4"/>
        <v>0</v>
      </c>
      <c r="K15" s="53">
        <f t="shared" si="5"/>
        <v>1008.4033613445379</v>
      </c>
      <c r="L15" s="53">
        <f t="shared" si="6"/>
        <v>0</v>
      </c>
      <c r="O15" s="54">
        <v>0</v>
      </c>
      <c r="P15" s="54">
        <v>1200</v>
      </c>
      <c r="Q15">
        <f t="shared" si="7"/>
        <v>1200</v>
      </c>
      <c r="R15">
        <f t="shared" si="8"/>
        <v>0</v>
      </c>
      <c r="S15">
        <f t="shared" si="9"/>
        <v>0</v>
      </c>
    </row>
    <row r="16" spans="2:24" ht="48" customHeight="1" x14ac:dyDescent="0.25">
      <c r="B16" s="11" t="s">
        <v>47</v>
      </c>
      <c r="C16" s="11" t="s">
        <v>25</v>
      </c>
      <c r="D16" s="15" t="s">
        <v>56</v>
      </c>
      <c r="E16" s="16">
        <v>1</v>
      </c>
      <c r="F16" s="16">
        <f>K16-G16</f>
        <v>128.8655462184874</v>
      </c>
      <c r="G16" s="16">
        <f>P16</f>
        <v>35</v>
      </c>
      <c r="H16" s="53">
        <f t="shared" si="2"/>
        <v>9.8319327731092425</v>
      </c>
      <c r="I16" s="53">
        <f t="shared" si="3"/>
        <v>21.302521008403364</v>
      </c>
      <c r="J16" s="16">
        <f t="shared" si="4"/>
        <v>195</v>
      </c>
      <c r="K16" s="53">
        <f t="shared" si="5"/>
        <v>163.8655462184874</v>
      </c>
      <c r="L16" s="53">
        <f t="shared" si="6"/>
        <v>163.8655462184874</v>
      </c>
      <c r="O16" s="54">
        <v>160</v>
      </c>
      <c r="P16" s="54">
        <v>35</v>
      </c>
      <c r="Q16" s="54">
        <f>O16+P16</f>
        <v>195</v>
      </c>
      <c r="R16">
        <f t="shared" si="8"/>
        <v>160</v>
      </c>
      <c r="S16">
        <f t="shared" si="9"/>
        <v>35</v>
      </c>
    </row>
    <row r="17" spans="2:20" ht="67.5" customHeight="1" x14ac:dyDescent="0.25">
      <c r="B17" s="11" t="s">
        <v>49</v>
      </c>
      <c r="C17" s="11" t="s">
        <v>25</v>
      </c>
      <c r="D17" s="15" t="s">
        <v>58</v>
      </c>
      <c r="E17" s="16">
        <v>1</v>
      </c>
      <c r="F17" s="16">
        <f>K17-G17</f>
        <v>119.32773109243698</v>
      </c>
      <c r="G17" s="16">
        <f>P17</f>
        <v>200</v>
      </c>
      <c r="H17" s="53">
        <f t="shared" si="2"/>
        <v>19.159663865546218</v>
      </c>
      <c r="I17" s="53">
        <f t="shared" si="3"/>
        <v>41.512605042016808</v>
      </c>
      <c r="J17" s="16">
        <f t="shared" si="4"/>
        <v>380</v>
      </c>
      <c r="K17" s="53">
        <f t="shared" si="5"/>
        <v>319.32773109243698</v>
      </c>
      <c r="L17" s="53">
        <f t="shared" si="6"/>
        <v>319.32773109243698</v>
      </c>
      <c r="O17" s="54">
        <v>180</v>
      </c>
      <c r="P17" s="54">
        <v>200</v>
      </c>
      <c r="Q17" s="54">
        <f>O17+P17</f>
        <v>380</v>
      </c>
      <c r="R17">
        <f t="shared" si="8"/>
        <v>180</v>
      </c>
      <c r="S17">
        <f t="shared" si="9"/>
        <v>200</v>
      </c>
    </row>
    <row r="18" spans="2:20" ht="89.25" customHeight="1" x14ac:dyDescent="0.25">
      <c r="B18" s="11" t="s">
        <v>51</v>
      </c>
      <c r="C18" s="11" t="s">
        <v>25</v>
      </c>
      <c r="D18" s="15" t="s">
        <v>142</v>
      </c>
      <c r="E18" s="16">
        <v>0</v>
      </c>
      <c r="F18" s="16">
        <f>K18-G18</f>
        <v>179.66386554621852</v>
      </c>
      <c r="G18" s="16">
        <f>P18</f>
        <v>180</v>
      </c>
      <c r="H18" s="53">
        <f t="shared" si="2"/>
        <v>21.579831932773111</v>
      </c>
      <c r="I18" s="53">
        <f t="shared" si="3"/>
        <v>46.756302521008408</v>
      </c>
      <c r="J18" s="16">
        <f t="shared" si="4"/>
        <v>0</v>
      </c>
      <c r="K18" s="53">
        <f t="shared" si="5"/>
        <v>359.66386554621852</v>
      </c>
      <c r="L18" s="53">
        <f t="shared" si="6"/>
        <v>0</v>
      </c>
      <c r="O18" s="54">
        <v>248</v>
      </c>
      <c r="P18" s="54">
        <v>180</v>
      </c>
      <c r="Q18" s="54">
        <f>O18+P18</f>
        <v>428</v>
      </c>
      <c r="R18">
        <f t="shared" si="8"/>
        <v>0</v>
      </c>
      <c r="S18">
        <f t="shared" si="9"/>
        <v>0</v>
      </c>
    </row>
    <row r="19" spans="2:20" ht="33" customHeight="1" x14ac:dyDescent="0.25">
      <c r="B19" s="11" t="s">
        <v>53</v>
      </c>
      <c r="C19" s="11" t="s">
        <v>25</v>
      </c>
      <c r="D19" s="15" t="s">
        <v>144</v>
      </c>
      <c r="E19" s="16">
        <v>2</v>
      </c>
      <c r="F19" s="16">
        <f>K19-G19</f>
        <v>198.31932773109244</v>
      </c>
      <c r="G19" s="16">
        <f>P19</f>
        <v>0</v>
      </c>
      <c r="H19" s="53">
        <f t="shared" si="2"/>
        <v>11.899159663865547</v>
      </c>
      <c r="I19" s="53">
        <f t="shared" si="3"/>
        <v>25.781512605042018</v>
      </c>
      <c r="J19" s="16">
        <f t="shared" si="4"/>
        <v>472.00000000000006</v>
      </c>
      <c r="K19" s="53">
        <f t="shared" si="5"/>
        <v>198.31932773109244</v>
      </c>
      <c r="L19" s="53">
        <f t="shared" si="6"/>
        <v>396.63865546218489</v>
      </c>
      <c r="O19" s="54">
        <v>236</v>
      </c>
      <c r="P19" s="54">
        <v>0</v>
      </c>
      <c r="Q19" s="54">
        <f>O19+P19</f>
        <v>236</v>
      </c>
      <c r="R19">
        <f t="shared" si="8"/>
        <v>472</v>
      </c>
      <c r="S19">
        <f t="shared" si="9"/>
        <v>0</v>
      </c>
    </row>
    <row r="20" spans="2:20" x14ac:dyDescent="0.25">
      <c r="D20" s="55"/>
      <c r="E20" s="1"/>
      <c r="F20" s="1"/>
      <c r="G20" s="1"/>
      <c r="H20" s="54"/>
      <c r="I20" s="54"/>
      <c r="J20" s="1"/>
      <c r="K20" s="54"/>
      <c r="O20" s="54"/>
      <c r="P20" s="54"/>
      <c r="Q20" s="54"/>
    </row>
    <row r="21" spans="2:20" x14ac:dyDescent="0.25">
      <c r="E21" s="1"/>
      <c r="F21" s="1"/>
      <c r="G21" s="1"/>
      <c r="H21" s="54"/>
      <c r="I21" s="54"/>
      <c r="J21" s="1">
        <f>SUM(J5:J19)</f>
        <v>24853.25</v>
      </c>
      <c r="K21" s="1">
        <f>SUM(K5:K19)</f>
        <v>15953.991596638656</v>
      </c>
      <c r="L21" s="1">
        <f>SUM(L5:L19)</f>
        <v>20885.084033613446</v>
      </c>
      <c r="R21" s="1">
        <f>SUM(R5:R19)</f>
        <v>20537.25</v>
      </c>
      <c r="S21" s="1">
        <f>SUM(S5:S19)</f>
        <v>4316</v>
      </c>
      <c r="T21" s="1">
        <f>R21+S21</f>
        <v>24853.25</v>
      </c>
    </row>
    <row r="22" spans="2:20" x14ac:dyDescent="0.25">
      <c r="E22" s="1"/>
      <c r="F22" s="1"/>
      <c r="G22" s="1"/>
    </row>
    <row r="23" spans="2:20" x14ac:dyDescent="0.25">
      <c r="B23" s="21" t="s">
        <v>69</v>
      </c>
      <c r="C23" s="9"/>
      <c r="D23" s="9"/>
      <c r="E23" s="9"/>
      <c r="F23" s="9"/>
      <c r="G23" s="9"/>
      <c r="H23" s="9"/>
      <c r="I23" s="9"/>
      <c r="J23" s="9"/>
      <c r="K23" s="9"/>
      <c r="L23" s="51"/>
    </row>
    <row r="24" spans="2:20" ht="112.5" customHeight="1" x14ac:dyDescent="0.25">
      <c r="B24" s="11" t="s">
        <v>70</v>
      </c>
      <c r="C24" s="11" t="s">
        <v>25</v>
      </c>
      <c r="D24" s="15" t="s">
        <v>256</v>
      </c>
      <c r="E24" s="16">
        <v>1</v>
      </c>
      <c r="F24" s="13">
        <f>O24</f>
        <v>0</v>
      </c>
      <c r="G24" s="13">
        <f>K24</f>
        <v>197.47899159663865</v>
      </c>
      <c r="H24" s="53">
        <f t="shared" ref="H24:H40" si="10">(F24+G24)*0.06</f>
        <v>11.848739495798318</v>
      </c>
      <c r="I24" s="53">
        <f t="shared" ref="I24:I40" si="11">(G24+F24)*0.13</f>
        <v>25.672268907563026</v>
      </c>
      <c r="J24" s="13">
        <f t="shared" ref="J24:J40" si="12">(F24+G24+H24+I24)*E24</f>
        <v>235</v>
      </c>
      <c r="K24" s="53">
        <f t="shared" ref="K24:K40" si="13">Q24/1.19</f>
        <v>197.47899159663865</v>
      </c>
      <c r="L24" s="53">
        <f t="shared" ref="L24:L40" si="14">K24*E24</f>
        <v>197.47899159663865</v>
      </c>
      <c r="O24" s="54">
        <v>0</v>
      </c>
      <c r="P24" s="54">
        <v>235</v>
      </c>
      <c r="Q24" s="54">
        <f t="shared" ref="Q24:Q40" si="15">O24+P24</f>
        <v>235</v>
      </c>
      <c r="R24">
        <f t="shared" ref="R24:R40" si="16">O24*E24</f>
        <v>0</v>
      </c>
      <c r="S24">
        <f t="shared" ref="S24:S40" si="17">P24*E24</f>
        <v>235</v>
      </c>
    </row>
    <row r="25" spans="2:20" ht="95.25" customHeight="1" x14ac:dyDescent="0.25">
      <c r="B25" s="11" t="s">
        <v>72</v>
      </c>
      <c r="C25" s="11" t="s">
        <v>25</v>
      </c>
      <c r="D25" s="15" t="s">
        <v>257</v>
      </c>
      <c r="E25" s="16">
        <v>0</v>
      </c>
      <c r="F25" s="16">
        <f>O25</f>
        <v>0</v>
      </c>
      <c r="G25" s="16">
        <f>K25</f>
        <v>235.29411764705884</v>
      </c>
      <c r="H25" s="53">
        <f t="shared" si="10"/>
        <v>14.117647058823531</v>
      </c>
      <c r="I25" s="53">
        <f t="shared" si="11"/>
        <v>30.588235294117649</v>
      </c>
      <c r="J25" s="16">
        <f t="shared" si="12"/>
        <v>0</v>
      </c>
      <c r="K25" s="53">
        <f t="shared" si="13"/>
        <v>235.29411764705884</v>
      </c>
      <c r="L25" s="53">
        <f t="shared" si="14"/>
        <v>0</v>
      </c>
      <c r="O25" s="54">
        <v>0</v>
      </c>
      <c r="P25" s="54">
        <v>280</v>
      </c>
      <c r="Q25" s="54">
        <f t="shared" si="15"/>
        <v>280</v>
      </c>
      <c r="R25">
        <f t="shared" si="16"/>
        <v>0</v>
      </c>
      <c r="S25">
        <f t="shared" si="17"/>
        <v>0</v>
      </c>
    </row>
    <row r="26" spans="2:20" ht="115.5" customHeight="1" x14ac:dyDescent="0.25">
      <c r="B26" s="11" t="s">
        <v>74</v>
      </c>
      <c r="C26" s="11" t="s">
        <v>25</v>
      </c>
      <c r="D26" s="15" t="s">
        <v>77</v>
      </c>
      <c r="E26" s="16">
        <v>1</v>
      </c>
      <c r="F26" s="16">
        <f>O26</f>
        <v>0</v>
      </c>
      <c r="G26" s="16">
        <f>K26</f>
        <v>126.05042016806723</v>
      </c>
      <c r="H26" s="53">
        <f t="shared" si="10"/>
        <v>7.5630252100840334</v>
      </c>
      <c r="I26" s="53">
        <f t="shared" si="11"/>
        <v>16.386554621848742</v>
      </c>
      <c r="J26" s="16">
        <f t="shared" si="12"/>
        <v>150</v>
      </c>
      <c r="K26" s="53">
        <f t="shared" si="13"/>
        <v>126.05042016806723</v>
      </c>
      <c r="L26" s="53">
        <f t="shared" si="14"/>
        <v>126.05042016806723</v>
      </c>
      <c r="O26" s="54">
        <v>0</v>
      </c>
      <c r="P26" s="54">
        <v>150</v>
      </c>
      <c r="Q26" s="54">
        <f t="shared" si="15"/>
        <v>150</v>
      </c>
      <c r="R26">
        <f t="shared" si="16"/>
        <v>0</v>
      </c>
      <c r="S26">
        <f t="shared" si="17"/>
        <v>150</v>
      </c>
    </row>
    <row r="27" spans="2:20" ht="30" x14ac:dyDescent="0.25">
      <c r="B27" s="11" t="s">
        <v>76</v>
      </c>
      <c r="C27" s="11" t="s">
        <v>25</v>
      </c>
      <c r="D27" s="15" t="s">
        <v>151</v>
      </c>
      <c r="E27" s="16">
        <v>1</v>
      </c>
      <c r="F27" s="16">
        <f>K27-G27</f>
        <v>75.630252100840337</v>
      </c>
      <c r="G27" s="16">
        <f>P27</f>
        <v>0</v>
      </c>
      <c r="H27" s="53">
        <f t="shared" si="10"/>
        <v>4.53781512605042</v>
      </c>
      <c r="I27" s="53">
        <f t="shared" si="11"/>
        <v>9.8319327731092443</v>
      </c>
      <c r="J27" s="16">
        <f t="shared" si="12"/>
        <v>90</v>
      </c>
      <c r="K27" s="53">
        <f t="shared" si="13"/>
        <v>75.630252100840337</v>
      </c>
      <c r="L27" s="53">
        <f t="shared" si="14"/>
        <v>75.630252100840337</v>
      </c>
      <c r="O27" s="54">
        <v>90</v>
      </c>
      <c r="P27" s="54">
        <v>0</v>
      </c>
      <c r="Q27" s="54">
        <f t="shared" si="15"/>
        <v>90</v>
      </c>
      <c r="R27">
        <f t="shared" si="16"/>
        <v>90</v>
      </c>
      <c r="S27">
        <f t="shared" si="17"/>
        <v>0</v>
      </c>
    </row>
    <row r="28" spans="2:20" ht="30" x14ac:dyDescent="0.25">
      <c r="B28" s="11" t="s">
        <v>78</v>
      </c>
      <c r="C28" s="11"/>
      <c r="D28" s="15" t="s">
        <v>153</v>
      </c>
      <c r="E28" s="16">
        <v>1</v>
      </c>
      <c r="F28" s="16">
        <f>K28-G28</f>
        <v>100.84033613445379</v>
      </c>
      <c r="G28" s="16">
        <f>P28</f>
        <v>0</v>
      </c>
      <c r="H28" s="53">
        <f t="shared" si="10"/>
        <v>6.0504201680672276</v>
      </c>
      <c r="I28" s="53">
        <f t="shared" si="11"/>
        <v>13.109243697478993</v>
      </c>
      <c r="J28" s="16">
        <f t="shared" si="12"/>
        <v>120.00000000000001</v>
      </c>
      <c r="K28" s="53">
        <f t="shared" si="13"/>
        <v>100.84033613445379</v>
      </c>
      <c r="L28" s="53">
        <f t="shared" si="14"/>
        <v>100.84033613445379</v>
      </c>
      <c r="O28" s="54">
        <v>120</v>
      </c>
      <c r="P28" s="54">
        <v>0</v>
      </c>
      <c r="Q28" s="54">
        <f t="shared" si="15"/>
        <v>120</v>
      </c>
      <c r="R28">
        <f t="shared" si="16"/>
        <v>120</v>
      </c>
      <c r="S28">
        <f t="shared" si="17"/>
        <v>0</v>
      </c>
    </row>
    <row r="29" spans="2:20" ht="105" customHeight="1" x14ac:dyDescent="0.25">
      <c r="B29" s="11" t="s">
        <v>80</v>
      </c>
      <c r="C29" s="11" t="s">
        <v>25</v>
      </c>
      <c r="D29" s="15" t="s">
        <v>83</v>
      </c>
      <c r="E29" s="16">
        <v>0</v>
      </c>
      <c r="F29" s="16">
        <f>O29</f>
        <v>0</v>
      </c>
      <c r="G29" s="16">
        <f>K29</f>
        <v>92.436974789915965</v>
      </c>
      <c r="H29" s="53">
        <f t="shared" si="10"/>
        <v>5.5462184873949578</v>
      </c>
      <c r="I29" s="53">
        <f t="shared" si="11"/>
        <v>12.016806722689076</v>
      </c>
      <c r="J29" s="16">
        <f t="shared" si="12"/>
        <v>0</v>
      </c>
      <c r="K29" s="53">
        <f t="shared" si="13"/>
        <v>92.436974789915965</v>
      </c>
      <c r="L29" s="53">
        <f t="shared" si="14"/>
        <v>0</v>
      </c>
      <c r="O29" s="54">
        <v>0</v>
      </c>
      <c r="P29" s="54">
        <v>110</v>
      </c>
      <c r="Q29" s="54">
        <f t="shared" si="15"/>
        <v>110</v>
      </c>
      <c r="R29">
        <f t="shared" si="16"/>
        <v>0</v>
      </c>
      <c r="S29">
        <f t="shared" si="17"/>
        <v>0</v>
      </c>
    </row>
    <row r="30" spans="2:20" ht="30" x14ac:dyDescent="0.25">
      <c r="B30" s="11" t="s">
        <v>82</v>
      </c>
      <c r="C30" s="11" t="s">
        <v>25</v>
      </c>
      <c r="D30" s="15" t="s">
        <v>85</v>
      </c>
      <c r="E30" s="16">
        <v>0</v>
      </c>
      <c r="F30" s="16">
        <f>K30-G30</f>
        <v>33.613445378151262</v>
      </c>
      <c r="G30" s="16">
        <f>P30</f>
        <v>0</v>
      </c>
      <c r="H30" s="53">
        <f t="shared" si="10"/>
        <v>2.0168067226890756</v>
      </c>
      <c r="I30" s="53">
        <f t="shared" si="11"/>
        <v>4.3697478991596643</v>
      </c>
      <c r="J30" s="16">
        <f t="shared" si="12"/>
        <v>0</v>
      </c>
      <c r="K30" s="53">
        <f t="shared" si="13"/>
        <v>33.613445378151262</v>
      </c>
      <c r="L30" s="53">
        <f t="shared" si="14"/>
        <v>0</v>
      </c>
      <c r="O30" s="54">
        <v>40</v>
      </c>
      <c r="P30" s="54">
        <v>0</v>
      </c>
      <c r="Q30" s="54">
        <f t="shared" si="15"/>
        <v>40</v>
      </c>
      <c r="R30">
        <f t="shared" si="16"/>
        <v>0</v>
      </c>
      <c r="S30">
        <f t="shared" si="17"/>
        <v>0</v>
      </c>
    </row>
    <row r="31" spans="2:20" ht="30" x14ac:dyDescent="0.25">
      <c r="B31" s="11" t="s">
        <v>84</v>
      </c>
      <c r="C31" s="11"/>
      <c r="D31" s="15" t="s">
        <v>87</v>
      </c>
      <c r="E31" s="16">
        <v>0</v>
      </c>
      <c r="F31" s="16">
        <f>K31-G31</f>
        <v>67.226890756302524</v>
      </c>
      <c r="G31" s="16">
        <f>P31</f>
        <v>0</v>
      </c>
      <c r="H31" s="53">
        <f t="shared" si="10"/>
        <v>4.0336134453781511</v>
      </c>
      <c r="I31" s="53">
        <f t="shared" si="11"/>
        <v>8.7394957983193287</v>
      </c>
      <c r="J31" s="16">
        <f t="shared" si="12"/>
        <v>0</v>
      </c>
      <c r="K31" s="53">
        <f t="shared" si="13"/>
        <v>67.226890756302524</v>
      </c>
      <c r="L31" s="53">
        <f t="shared" si="14"/>
        <v>0</v>
      </c>
      <c r="O31" s="54">
        <v>80</v>
      </c>
      <c r="P31" s="54">
        <v>0</v>
      </c>
      <c r="Q31" s="54">
        <f t="shared" si="15"/>
        <v>80</v>
      </c>
      <c r="R31">
        <f t="shared" si="16"/>
        <v>0</v>
      </c>
      <c r="S31">
        <f t="shared" si="17"/>
        <v>0</v>
      </c>
    </row>
    <row r="32" spans="2:20" ht="125.25" customHeight="1" x14ac:dyDescent="0.25">
      <c r="B32" s="11" t="s">
        <v>86</v>
      </c>
      <c r="C32" s="11" t="s">
        <v>25</v>
      </c>
      <c r="D32" s="15" t="s">
        <v>89</v>
      </c>
      <c r="E32" s="16">
        <v>1</v>
      </c>
      <c r="F32" s="16">
        <f>O32</f>
        <v>0</v>
      </c>
      <c r="G32" s="16">
        <f>K32</f>
        <v>168.0672268907563</v>
      </c>
      <c r="H32" s="53">
        <f t="shared" si="10"/>
        <v>10.084033613445378</v>
      </c>
      <c r="I32" s="53">
        <f t="shared" si="11"/>
        <v>21.84873949579832</v>
      </c>
      <c r="J32" s="16">
        <f t="shared" si="12"/>
        <v>200</v>
      </c>
      <c r="K32" s="53">
        <f t="shared" si="13"/>
        <v>168.0672268907563</v>
      </c>
      <c r="L32" s="53">
        <f t="shared" si="14"/>
        <v>168.0672268907563</v>
      </c>
      <c r="O32" s="54">
        <v>0</v>
      </c>
      <c r="P32" s="54">
        <v>200</v>
      </c>
      <c r="Q32" s="54">
        <f t="shared" si="15"/>
        <v>200</v>
      </c>
      <c r="R32">
        <f t="shared" si="16"/>
        <v>0</v>
      </c>
      <c r="S32">
        <f t="shared" si="17"/>
        <v>200</v>
      </c>
    </row>
    <row r="33" spans="2:20" ht="30" x14ac:dyDescent="0.25">
      <c r="B33" s="11" t="s">
        <v>88</v>
      </c>
      <c r="C33" s="11" t="s">
        <v>25</v>
      </c>
      <c r="D33" s="15" t="s">
        <v>91</v>
      </c>
      <c r="E33" s="16">
        <v>1</v>
      </c>
      <c r="F33" s="16">
        <f>K33-G33</f>
        <v>84.033613445378151</v>
      </c>
      <c r="G33" s="16">
        <f>P33</f>
        <v>0</v>
      </c>
      <c r="H33" s="53">
        <f t="shared" si="10"/>
        <v>5.0420168067226889</v>
      </c>
      <c r="I33" s="53">
        <f t="shared" si="11"/>
        <v>10.92436974789916</v>
      </c>
      <c r="J33" s="16">
        <f t="shared" si="12"/>
        <v>100</v>
      </c>
      <c r="K33" s="53">
        <f t="shared" si="13"/>
        <v>84.033613445378151</v>
      </c>
      <c r="L33" s="53">
        <f t="shared" si="14"/>
        <v>84.033613445378151</v>
      </c>
      <c r="O33" s="54">
        <v>100</v>
      </c>
      <c r="P33" s="54">
        <v>0</v>
      </c>
      <c r="Q33" s="54">
        <f t="shared" si="15"/>
        <v>100</v>
      </c>
      <c r="R33">
        <f t="shared" si="16"/>
        <v>100</v>
      </c>
      <c r="S33">
        <f t="shared" si="17"/>
        <v>0</v>
      </c>
    </row>
    <row r="34" spans="2:20" ht="30" x14ac:dyDescent="0.25">
      <c r="B34" s="11" t="s">
        <v>90</v>
      </c>
      <c r="C34" s="11"/>
      <c r="D34" s="15" t="s">
        <v>93</v>
      </c>
      <c r="E34" s="16">
        <v>1</v>
      </c>
      <c r="F34" s="16">
        <f>K34-G34</f>
        <v>126.05042016806723</v>
      </c>
      <c r="G34" s="16">
        <f>P34</f>
        <v>0</v>
      </c>
      <c r="H34" s="53">
        <f t="shared" si="10"/>
        <v>7.5630252100840334</v>
      </c>
      <c r="I34" s="53">
        <f t="shared" si="11"/>
        <v>16.386554621848742</v>
      </c>
      <c r="J34" s="16">
        <f t="shared" si="12"/>
        <v>150</v>
      </c>
      <c r="K34" s="53">
        <f t="shared" si="13"/>
        <v>126.05042016806723</v>
      </c>
      <c r="L34" s="53">
        <f t="shared" si="14"/>
        <v>126.05042016806723</v>
      </c>
      <c r="O34" s="54">
        <v>150</v>
      </c>
      <c r="P34" s="54">
        <v>0</v>
      </c>
      <c r="Q34" s="54">
        <f t="shared" si="15"/>
        <v>150</v>
      </c>
      <c r="R34">
        <f t="shared" si="16"/>
        <v>150</v>
      </c>
      <c r="S34">
        <f t="shared" si="17"/>
        <v>0</v>
      </c>
    </row>
    <row r="35" spans="2:20" ht="141.75" customHeight="1" x14ac:dyDescent="0.25">
      <c r="B35" s="11" t="s">
        <v>92</v>
      </c>
      <c r="C35" s="11" t="s">
        <v>60</v>
      </c>
      <c r="D35" s="15" t="s">
        <v>97</v>
      </c>
      <c r="E35" s="16">
        <v>10</v>
      </c>
      <c r="F35" s="16">
        <f>O35</f>
        <v>0</v>
      </c>
      <c r="G35" s="16">
        <f>K35</f>
        <v>42.016806722689076</v>
      </c>
      <c r="H35" s="53">
        <f t="shared" si="10"/>
        <v>2.5210084033613445</v>
      </c>
      <c r="I35" s="53">
        <f t="shared" si="11"/>
        <v>5.46218487394958</v>
      </c>
      <c r="J35" s="16">
        <f t="shared" si="12"/>
        <v>500</v>
      </c>
      <c r="K35" s="53">
        <f t="shared" si="13"/>
        <v>42.016806722689076</v>
      </c>
      <c r="L35" s="53">
        <f t="shared" si="14"/>
        <v>420.16806722689074</v>
      </c>
      <c r="O35" s="54">
        <v>0</v>
      </c>
      <c r="P35" s="54">
        <v>50</v>
      </c>
      <c r="Q35" s="54">
        <f t="shared" si="15"/>
        <v>50</v>
      </c>
      <c r="R35">
        <f t="shared" si="16"/>
        <v>0</v>
      </c>
      <c r="S35">
        <f t="shared" si="17"/>
        <v>500</v>
      </c>
    </row>
    <row r="36" spans="2:20" ht="45" x14ac:dyDescent="0.25">
      <c r="B36" s="11" t="s">
        <v>94</v>
      </c>
      <c r="C36" s="11" t="s">
        <v>25</v>
      </c>
      <c r="D36" s="15" t="s">
        <v>99</v>
      </c>
      <c r="E36" s="16">
        <v>1</v>
      </c>
      <c r="F36" s="16">
        <f>K36-G36</f>
        <v>21.428571428571431</v>
      </c>
      <c r="G36" s="16">
        <f>P36</f>
        <v>50</v>
      </c>
      <c r="H36" s="53">
        <f t="shared" si="10"/>
        <v>4.2857142857142856</v>
      </c>
      <c r="I36" s="53">
        <f t="shared" si="11"/>
        <v>9.2857142857142865</v>
      </c>
      <c r="J36" s="16">
        <f t="shared" si="12"/>
        <v>85.000000000000014</v>
      </c>
      <c r="K36" s="53">
        <f t="shared" si="13"/>
        <v>71.428571428571431</v>
      </c>
      <c r="L36" s="53">
        <f t="shared" si="14"/>
        <v>71.428571428571431</v>
      </c>
      <c r="O36" s="54">
        <v>35</v>
      </c>
      <c r="P36" s="54">
        <v>50</v>
      </c>
      <c r="Q36" s="54">
        <f t="shared" si="15"/>
        <v>85</v>
      </c>
      <c r="R36">
        <f t="shared" si="16"/>
        <v>35</v>
      </c>
      <c r="S36">
        <f t="shared" si="17"/>
        <v>50</v>
      </c>
    </row>
    <row r="37" spans="2:20" ht="30" x14ac:dyDescent="0.25">
      <c r="B37" s="11" t="s">
        <v>96</v>
      </c>
      <c r="C37" s="11"/>
      <c r="D37" s="15" t="s">
        <v>101</v>
      </c>
      <c r="E37" s="16">
        <v>3</v>
      </c>
      <c r="F37" s="16">
        <f>K37-G37</f>
        <v>0.92436974789915982</v>
      </c>
      <c r="G37" s="16">
        <f>P37</f>
        <v>0</v>
      </c>
      <c r="H37" s="53">
        <f t="shared" si="10"/>
        <v>5.5462184873949584E-2</v>
      </c>
      <c r="I37" s="53">
        <f t="shared" si="11"/>
        <v>0.12016806722689079</v>
      </c>
      <c r="J37" s="16">
        <f t="shared" si="12"/>
        <v>3.3000000000000007</v>
      </c>
      <c r="K37" s="53">
        <f t="shared" si="13"/>
        <v>0.92436974789915982</v>
      </c>
      <c r="L37" s="53">
        <f t="shared" si="14"/>
        <v>2.7731092436974794</v>
      </c>
      <c r="O37" s="54">
        <v>1.1000000000000001</v>
      </c>
      <c r="P37" s="54">
        <v>0</v>
      </c>
      <c r="Q37" s="54">
        <f t="shared" si="15"/>
        <v>1.1000000000000001</v>
      </c>
      <c r="R37">
        <f t="shared" si="16"/>
        <v>3.3000000000000003</v>
      </c>
      <c r="S37">
        <f t="shared" si="17"/>
        <v>0</v>
      </c>
    </row>
    <row r="38" spans="2:20" ht="75" x14ac:dyDescent="0.25">
      <c r="B38" s="11" t="s">
        <v>98</v>
      </c>
      <c r="C38" s="11"/>
      <c r="D38" s="15" t="s">
        <v>103</v>
      </c>
      <c r="E38" s="16">
        <v>1</v>
      </c>
      <c r="F38" s="16">
        <f>K38-G38</f>
        <v>181.68067226890759</v>
      </c>
      <c r="G38" s="16">
        <f>P38</f>
        <v>20</v>
      </c>
      <c r="H38" s="53">
        <f t="shared" si="10"/>
        <v>12.100840336134455</v>
      </c>
      <c r="I38" s="53">
        <f t="shared" si="11"/>
        <v>26.218487394957986</v>
      </c>
      <c r="J38" s="16">
        <f t="shared" si="12"/>
        <v>240.00000000000003</v>
      </c>
      <c r="K38" s="53">
        <f t="shared" si="13"/>
        <v>201.68067226890759</v>
      </c>
      <c r="L38" s="53">
        <f t="shared" si="14"/>
        <v>201.68067226890759</v>
      </c>
      <c r="O38" s="54">
        <v>220</v>
      </c>
      <c r="P38" s="54">
        <v>20</v>
      </c>
      <c r="Q38" s="54">
        <f t="shared" si="15"/>
        <v>240</v>
      </c>
      <c r="R38">
        <f t="shared" si="16"/>
        <v>220</v>
      </c>
      <c r="S38">
        <f t="shared" si="17"/>
        <v>20</v>
      </c>
    </row>
    <row r="39" spans="2:20" ht="62.25" customHeight="1" x14ac:dyDescent="0.25">
      <c r="B39" s="11" t="s">
        <v>100</v>
      </c>
      <c r="C39" s="11" t="s">
        <v>25</v>
      </c>
      <c r="D39" s="15" t="s">
        <v>165</v>
      </c>
      <c r="E39" s="16">
        <v>1</v>
      </c>
      <c r="F39" s="16">
        <f>K39-G39</f>
        <v>122.85714285714286</v>
      </c>
      <c r="G39" s="16">
        <f>P39</f>
        <v>20</v>
      </c>
      <c r="H39" s="53">
        <f t="shared" si="10"/>
        <v>8.5714285714285712</v>
      </c>
      <c r="I39" s="53">
        <f t="shared" si="11"/>
        <v>18.571428571428573</v>
      </c>
      <c r="J39" s="16">
        <f t="shared" si="12"/>
        <v>170.00000000000003</v>
      </c>
      <c r="K39" s="53">
        <f t="shared" si="13"/>
        <v>142.85714285714286</v>
      </c>
      <c r="L39" s="53">
        <f t="shared" si="14"/>
        <v>142.85714285714286</v>
      </c>
      <c r="O39" s="54">
        <v>150</v>
      </c>
      <c r="P39" s="54">
        <v>20</v>
      </c>
      <c r="Q39" s="54">
        <f t="shared" si="15"/>
        <v>170</v>
      </c>
      <c r="R39">
        <f t="shared" si="16"/>
        <v>150</v>
      </c>
      <c r="S39">
        <f t="shared" si="17"/>
        <v>20</v>
      </c>
    </row>
    <row r="40" spans="2:20" ht="33" customHeight="1" x14ac:dyDescent="0.25">
      <c r="B40" s="11" t="s">
        <v>102</v>
      </c>
      <c r="C40" s="11"/>
      <c r="D40" s="15" t="s">
        <v>167</v>
      </c>
      <c r="E40" s="16">
        <v>15</v>
      </c>
      <c r="F40" s="16">
        <f>K40-G40</f>
        <v>3.96218487394958</v>
      </c>
      <c r="G40" s="16">
        <f>P40</f>
        <v>1.5</v>
      </c>
      <c r="H40" s="53">
        <f t="shared" si="10"/>
        <v>0.32773109243697479</v>
      </c>
      <c r="I40" s="53">
        <f t="shared" si="11"/>
        <v>0.71008403361344541</v>
      </c>
      <c r="J40" s="16">
        <f t="shared" si="12"/>
        <v>97.5</v>
      </c>
      <c r="K40" s="53">
        <f t="shared" si="13"/>
        <v>5.46218487394958</v>
      </c>
      <c r="L40" s="53">
        <f t="shared" si="14"/>
        <v>81.932773109243698</v>
      </c>
      <c r="O40" s="54">
        <v>5</v>
      </c>
      <c r="P40" s="54">
        <v>1.5</v>
      </c>
      <c r="Q40" s="54">
        <f t="shared" si="15"/>
        <v>6.5</v>
      </c>
      <c r="R40">
        <f t="shared" si="16"/>
        <v>75</v>
      </c>
      <c r="S40">
        <f t="shared" si="17"/>
        <v>22.5</v>
      </c>
    </row>
    <row r="41" spans="2:20" x14ac:dyDescent="0.25">
      <c r="E41" s="1"/>
      <c r="F41" s="1"/>
      <c r="G41" s="1"/>
    </row>
    <row r="42" spans="2:20" x14ac:dyDescent="0.25">
      <c r="E42" s="1"/>
      <c r="F42" s="1"/>
      <c r="J42" s="1">
        <f>SUM(J24:J40)</f>
        <v>2140.8000000000002</v>
      </c>
      <c r="K42" s="1">
        <f>SUM(K24:K40)</f>
        <v>1771.09243697479</v>
      </c>
      <c r="L42" s="1">
        <f>SUM(L24:L40)</f>
        <v>1798.9915966386554</v>
      </c>
      <c r="R42" s="1">
        <f>SUM(R24:R40)</f>
        <v>943.3</v>
      </c>
      <c r="S42" s="1">
        <f>SUM(S24:S40)</f>
        <v>1197.5</v>
      </c>
      <c r="T42" s="1">
        <f>R42+S42</f>
        <v>2140.8000000000002</v>
      </c>
    </row>
    <row r="43" spans="2:20" x14ac:dyDescent="0.25">
      <c r="E43" s="1"/>
      <c r="F43" s="1"/>
      <c r="G43" s="1"/>
    </row>
    <row r="44" spans="2:20" x14ac:dyDescent="0.25">
      <c r="B44" s="21" t="s">
        <v>104</v>
      </c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20" ht="90" customHeight="1" x14ac:dyDescent="0.25">
      <c r="B45" s="11" t="s">
        <v>169</v>
      </c>
      <c r="C45" s="11" t="s">
        <v>25</v>
      </c>
      <c r="D45" s="15" t="s">
        <v>170</v>
      </c>
      <c r="E45" s="13">
        <v>1</v>
      </c>
      <c r="F45" s="13">
        <f>K45-G45</f>
        <v>203.69747899159665</v>
      </c>
      <c r="G45" s="13">
        <f>P45</f>
        <v>40</v>
      </c>
      <c r="H45" s="53">
        <f>(F45+G45)*0.06</f>
        <v>14.621848739495798</v>
      </c>
      <c r="I45" s="53">
        <f>(G45+F45)*0.13</f>
        <v>31.680672268907568</v>
      </c>
      <c r="J45" s="16">
        <f>(F45+G45+H45+I45)*E45</f>
        <v>290.00000000000006</v>
      </c>
      <c r="K45" s="53">
        <f>Q45/1.19</f>
        <v>243.69747899159665</v>
      </c>
      <c r="L45" s="53">
        <f>K45*E45</f>
        <v>243.69747899159665</v>
      </c>
      <c r="O45" s="54">
        <v>250</v>
      </c>
      <c r="P45" s="54">
        <v>40</v>
      </c>
      <c r="Q45" s="54">
        <f>O45+P45</f>
        <v>290</v>
      </c>
      <c r="R45">
        <f>O45*E45</f>
        <v>250</v>
      </c>
      <c r="S45">
        <f>P45*E45</f>
        <v>40</v>
      </c>
    </row>
    <row r="46" spans="2:20" x14ac:dyDescent="0.25">
      <c r="E46" s="1"/>
      <c r="F46" s="1"/>
      <c r="G46" s="1"/>
      <c r="H46" s="1"/>
      <c r="I46" s="1"/>
      <c r="J46" s="1"/>
      <c r="O46" s="54"/>
      <c r="P46" s="54"/>
      <c r="Q46" s="54"/>
    </row>
    <row r="47" spans="2:20" x14ac:dyDescent="0.25">
      <c r="E47" s="1"/>
      <c r="F47" s="1"/>
      <c r="G47" s="1"/>
      <c r="H47" s="1"/>
      <c r="I47" s="1"/>
      <c r="J47" s="1">
        <f>SUM(J45)</f>
        <v>290.00000000000006</v>
      </c>
      <c r="K47" s="1">
        <f>SUM(K45)</f>
        <v>243.69747899159665</v>
      </c>
      <c r="L47" s="1">
        <f>SUM(L45)</f>
        <v>243.69747899159665</v>
      </c>
      <c r="R47" s="1">
        <f>SUM(R45)</f>
        <v>250</v>
      </c>
      <c r="S47" s="1">
        <f>SUM(S45)</f>
        <v>40</v>
      </c>
      <c r="T47" s="1">
        <f>R47+S47</f>
        <v>290</v>
      </c>
    </row>
    <row r="48" spans="2:20" x14ac:dyDescent="0.25">
      <c r="E48" s="1"/>
      <c r="F48" s="1"/>
    </row>
    <row r="49" spans="4:7" ht="37.5" x14ac:dyDescent="0.3">
      <c r="D49" s="24" t="s">
        <v>258</v>
      </c>
      <c r="E49" s="25"/>
      <c r="F49" s="26"/>
      <c r="G49" s="27">
        <f>J21+J42+J47</f>
        <v>27284.05</v>
      </c>
    </row>
    <row r="51" spans="4:7" ht="21" x14ac:dyDescent="0.35">
      <c r="D51" s="31" t="s">
        <v>108</v>
      </c>
      <c r="E51" s="32"/>
      <c r="F51" s="32"/>
      <c r="G51" s="33">
        <f>R21+R42+R47</f>
        <v>21730.55</v>
      </c>
    </row>
    <row r="52" spans="4:7" ht="21" x14ac:dyDescent="0.35">
      <c r="D52" s="31" t="s">
        <v>109</v>
      </c>
      <c r="E52" s="32"/>
      <c r="F52" s="32"/>
      <c r="G52" s="33">
        <f>S21+S42+S47</f>
        <v>5553.5</v>
      </c>
    </row>
  </sheetData>
  <mergeCells count="1">
    <mergeCell ref="B4:D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34" zoomScale="65" zoomScaleNormal="65" workbookViewId="0">
      <selection activeCell="B16" sqref="B16"/>
    </sheetView>
  </sheetViews>
  <sheetFormatPr baseColWidth="10" defaultColWidth="10.5703125" defaultRowHeight="15" x14ac:dyDescent="0.25"/>
  <cols>
    <col min="1" max="1" width="14.42578125" customWidth="1"/>
    <col min="4" max="4" width="62" customWidth="1"/>
    <col min="5" max="5" width="14.85546875" customWidth="1"/>
    <col min="6" max="6" width="13.85546875" customWidth="1"/>
    <col min="7" max="7" width="14.5703125" customWidth="1"/>
    <col min="24" max="24" width="13.7109375" customWidth="1"/>
  </cols>
  <sheetData>
    <row r="1" spans="2:24" x14ac:dyDescent="0.25">
      <c r="B1" t="s">
        <v>254</v>
      </c>
    </row>
    <row r="2" spans="2:24" ht="45" x14ac:dyDescent="0.25">
      <c r="B2" s="2" t="s">
        <v>0</v>
      </c>
      <c r="C2" s="3" t="s">
        <v>1</v>
      </c>
      <c r="D2" s="2" t="s">
        <v>2</v>
      </c>
      <c r="E2" s="2" t="s">
        <v>3</v>
      </c>
      <c r="F2" s="4" t="s">
        <v>4</v>
      </c>
      <c r="G2" s="5" t="s">
        <v>5</v>
      </c>
      <c r="H2" s="50" t="s">
        <v>215</v>
      </c>
      <c r="I2" s="50" t="s">
        <v>216</v>
      </c>
      <c r="J2" s="2" t="s">
        <v>217</v>
      </c>
      <c r="K2" s="4" t="s">
        <v>6</v>
      </c>
      <c r="L2" s="5" t="s">
        <v>7</v>
      </c>
    </row>
    <row r="4" spans="2:24" x14ac:dyDescent="0.25">
      <c r="B4" s="98" t="s">
        <v>113</v>
      </c>
      <c r="C4" s="98"/>
      <c r="D4" s="98"/>
      <c r="E4" s="9"/>
      <c r="F4" s="9"/>
      <c r="G4" s="9"/>
      <c r="H4" s="9"/>
      <c r="I4" s="9"/>
      <c r="J4" s="51"/>
      <c r="K4" s="9"/>
      <c r="L4" s="51"/>
      <c r="O4" t="s">
        <v>4</v>
      </c>
      <c r="P4" t="s">
        <v>5</v>
      </c>
      <c r="Q4" t="s">
        <v>7</v>
      </c>
      <c r="R4" t="s">
        <v>218</v>
      </c>
      <c r="S4" t="s">
        <v>219</v>
      </c>
    </row>
    <row r="5" spans="2:24" ht="98.25" customHeight="1" x14ac:dyDescent="0.25">
      <c r="B5" s="11" t="s">
        <v>24</v>
      </c>
      <c r="C5" s="11" t="s">
        <v>25</v>
      </c>
      <c r="D5" s="15" t="s">
        <v>125</v>
      </c>
      <c r="E5" s="16">
        <v>1</v>
      </c>
      <c r="F5" s="16">
        <f t="shared" ref="F5:F10" si="0">K5-G5</f>
        <v>6161.8067226890762</v>
      </c>
      <c r="G5" s="16">
        <f t="shared" ref="G5:G10" si="1">P5</f>
        <v>355</v>
      </c>
      <c r="H5" s="53">
        <f t="shared" ref="H5:H19" si="2">(F5+G5)*0.06</f>
        <v>391.00840336134456</v>
      </c>
      <c r="I5" s="53">
        <f t="shared" ref="I5:I19" si="3">(G5+F5)*0.13</f>
        <v>847.18487394957992</v>
      </c>
      <c r="J5" s="16">
        <f t="shared" ref="J5:J19" si="4">(F5+G5+H5+I5)*E5</f>
        <v>7755.0000000000009</v>
      </c>
      <c r="K5" s="53">
        <f t="shared" ref="K5:K19" si="5">Q5/1.19</f>
        <v>6516.8067226890762</v>
      </c>
      <c r="L5" s="53">
        <f t="shared" ref="L5:L19" si="6">K5*E5</f>
        <v>6516.8067226890762</v>
      </c>
      <c r="O5" s="54">
        <v>7400</v>
      </c>
      <c r="P5" s="54">
        <v>355</v>
      </c>
      <c r="Q5" s="54">
        <f t="shared" ref="Q5:Q15" si="7">(O5+P5)</f>
        <v>7755</v>
      </c>
      <c r="R5">
        <f t="shared" ref="R5:R19" si="8">O5*E5</f>
        <v>7400</v>
      </c>
      <c r="S5">
        <f t="shared" ref="S5:S19" si="9">P5*E5</f>
        <v>355</v>
      </c>
      <c r="X5" s="15"/>
    </row>
    <row r="6" spans="2:24" ht="81.75" customHeight="1" x14ac:dyDescent="0.25">
      <c r="B6" s="11" t="s">
        <v>27</v>
      </c>
      <c r="C6" s="11" t="s">
        <v>25</v>
      </c>
      <c r="D6" s="15" t="s">
        <v>28</v>
      </c>
      <c r="E6" s="16">
        <v>1</v>
      </c>
      <c r="F6" s="16">
        <f t="shared" si="0"/>
        <v>677.73109243697479</v>
      </c>
      <c r="G6" s="16">
        <f t="shared" si="1"/>
        <v>150</v>
      </c>
      <c r="H6" s="53">
        <f t="shared" si="2"/>
        <v>49.663865546218489</v>
      </c>
      <c r="I6" s="53">
        <f t="shared" si="3"/>
        <v>107.60504201680672</v>
      </c>
      <c r="J6" s="16">
        <f t="shared" si="4"/>
        <v>985</v>
      </c>
      <c r="K6" s="53">
        <f t="shared" si="5"/>
        <v>827.73109243697479</v>
      </c>
      <c r="L6" s="53">
        <f t="shared" si="6"/>
        <v>827.73109243697479</v>
      </c>
      <c r="O6" s="54">
        <v>835</v>
      </c>
      <c r="P6" s="54">
        <v>150</v>
      </c>
      <c r="Q6" s="54">
        <f t="shared" si="7"/>
        <v>985</v>
      </c>
      <c r="R6">
        <f t="shared" si="8"/>
        <v>835</v>
      </c>
      <c r="S6">
        <f t="shared" si="9"/>
        <v>150</v>
      </c>
    </row>
    <row r="7" spans="2:24" ht="61.5" customHeight="1" x14ac:dyDescent="0.25">
      <c r="B7" s="11" t="s">
        <v>29</v>
      </c>
      <c r="C7" s="11" t="s">
        <v>25</v>
      </c>
      <c r="D7" s="17" t="s">
        <v>255</v>
      </c>
      <c r="E7" s="16">
        <v>0</v>
      </c>
      <c r="F7" s="16">
        <f t="shared" si="0"/>
        <v>330.96638655462186</v>
      </c>
      <c r="G7" s="16">
        <f t="shared" si="1"/>
        <v>85</v>
      </c>
      <c r="H7" s="53">
        <f t="shared" si="2"/>
        <v>24.957983193277311</v>
      </c>
      <c r="I7" s="53">
        <f t="shared" si="3"/>
        <v>54.075630252100844</v>
      </c>
      <c r="J7" s="16">
        <f t="shared" si="4"/>
        <v>0</v>
      </c>
      <c r="K7" s="53">
        <f t="shared" si="5"/>
        <v>415.96638655462186</v>
      </c>
      <c r="L7" s="53">
        <f t="shared" si="6"/>
        <v>0</v>
      </c>
      <c r="O7" s="54">
        <v>410</v>
      </c>
      <c r="P7" s="54">
        <v>85</v>
      </c>
      <c r="Q7" s="54">
        <f t="shared" si="7"/>
        <v>495</v>
      </c>
      <c r="R7">
        <f t="shared" si="8"/>
        <v>0</v>
      </c>
      <c r="S7">
        <f t="shared" si="9"/>
        <v>0</v>
      </c>
    </row>
    <row r="8" spans="2:24" ht="123.75" customHeight="1" x14ac:dyDescent="0.25">
      <c r="B8" s="11" t="s">
        <v>31</v>
      </c>
      <c r="C8" s="11" t="s">
        <v>25</v>
      </c>
      <c r="D8" s="15" t="s">
        <v>38</v>
      </c>
      <c r="E8" s="16">
        <v>1</v>
      </c>
      <c r="F8" s="16">
        <f t="shared" si="0"/>
        <v>314.70588235294122</v>
      </c>
      <c r="G8" s="16">
        <f t="shared" si="1"/>
        <v>1450</v>
      </c>
      <c r="H8" s="53">
        <f t="shared" si="2"/>
        <v>105.88235294117646</v>
      </c>
      <c r="I8" s="53">
        <f t="shared" si="3"/>
        <v>229.41176470588238</v>
      </c>
      <c r="J8" s="16">
        <f t="shared" si="4"/>
        <v>2100</v>
      </c>
      <c r="K8" s="53">
        <f t="shared" si="5"/>
        <v>1764.7058823529412</v>
      </c>
      <c r="L8" s="53">
        <f t="shared" si="6"/>
        <v>1764.7058823529412</v>
      </c>
      <c r="O8" s="54">
        <v>650</v>
      </c>
      <c r="P8" s="54">
        <v>1450</v>
      </c>
      <c r="Q8" s="54">
        <f t="shared" si="7"/>
        <v>2100</v>
      </c>
      <c r="R8">
        <f t="shared" si="8"/>
        <v>650</v>
      </c>
      <c r="S8">
        <f t="shared" si="9"/>
        <v>1450</v>
      </c>
    </row>
    <row r="9" spans="2:24" ht="124.5" customHeight="1" x14ac:dyDescent="0.25">
      <c r="B9" s="11" t="s">
        <v>33</v>
      </c>
      <c r="C9" s="11" t="s">
        <v>25</v>
      </c>
      <c r="D9" s="15" t="s">
        <v>40</v>
      </c>
      <c r="E9" s="16">
        <v>1</v>
      </c>
      <c r="F9" s="16">
        <f t="shared" si="0"/>
        <v>714.28571428571433</v>
      </c>
      <c r="G9" s="16">
        <f t="shared" si="1"/>
        <v>0</v>
      </c>
      <c r="H9" s="53">
        <f t="shared" si="2"/>
        <v>42.857142857142861</v>
      </c>
      <c r="I9" s="53">
        <f t="shared" si="3"/>
        <v>92.857142857142861</v>
      </c>
      <c r="J9" s="16">
        <f t="shared" si="4"/>
        <v>850.00000000000011</v>
      </c>
      <c r="K9" s="53">
        <f t="shared" si="5"/>
        <v>714.28571428571433</v>
      </c>
      <c r="L9" s="53">
        <f t="shared" si="6"/>
        <v>714.28571428571433</v>
      </c>
      <c r="O9" s="54">
        <v>850</v>
      </c>
      <c r="P9" s="54">
        <v>0</v>
      </c>
      <c r="Q9" s="54">
        <f t="shared" si="7"/>
        <v>850</v>
      </c>
      <c r="R9">
        <f t="shared" si="8"/>
        <v>850</v>
      </c>
      <c r="S9">
        <f t="shared" si="9"/>
        <v>0</v>
      </c>
    </row>
    <row r="10" spans="2:24" ht="45" x14ac:dyDescent="0.25">
      <c r="B10" s="11" t="s">
        <v>35</v>
      </c>
      <c r="C10" s="11" t="s">
        <v>25</v>
      </c>
      <c r="D10" s="15" t="s">
        <v>42</v>
      </c>
      <c r="E10" s="42">
        <v>1</v>
      </c>
      <c r="F10" s="16">
        <f t="shared" si="0"/>
        <v>1584.7058823529412</v>
      </c>
      <c r="G10" s="16">
        <f t="shared" si="1"/>
        <v>180</v>
      </c>
      <c r="H10" s="53">
        <f t="shared" si="2"/>
        <v>105.88235294117646</v>
      </c>
      <c r="I10" s="53">
        <f t="shared" si="3"/>
        <v>229.41176470588238</v>
      </c>
      <c r="J10" s="16">
        <f t="shared" si="4"/>
        <v>2100</v>
      </c>
      <c r="K10" s="53">
        <f t="shared" si="5"/>
        <v>1764.7058823529412</v>
      </c>
      <c r="L10" s="53">
        <f t="shared" si="6"/>
        <v>1764.7058823529412</v>
      </c>
      <c r="O10" s="54">
        <v>1920</v>
      </c>
      <c r="P10" s="54">
        <v>180</v>
      </c>
      <c r="Q10" s="54">
        <f t="shared" si="7"/>
        <v>2100</v>
      </c>
      <c r="R10">
        <f t="shared" si="8"/>
        <v>1920</v>
      </c>
      <c r="S10">
        <f t="shared" si="9"/>
        <v>180</v>
      </c>
    </row>
    <row r="11" spans="2:24" ht="63" customHeight="1" x14ac:dyDescent="0.25">
      <c r="B11" s="11" t="s">
        <v>37</v>
      </c>
      <c r="C11" s="11" t="s">
        <v>25</v>
      </c>
      <c r="D11" s="15" t="s">
        <v>44</v>
      </c>
      <c r="E11" s="16">
        <v>1</v>
      </c>
      <c r="F11" s="16">
        <f>O11</f>
        <v>0</v>
      </c>
      <c r="G11" s="16">
        <f>K11</f>
        <v>210.0840336134454</v>
      </c>
      <c r="H11" s="53">
        <f t="shared" si="2"/>
        <v>12.605042016806724</v>
      </c>
      <c r="I11" s="53">
        <f t="shared" si="3"/>
        <v>27.310924369747902</v>
      </c>
      <c r="J11" s="16">
        <f t="shared" si="4"/>
        <v>250.00000000000003</v>
      </c>
      <c r="K11" s="53">
        <f t="shared" si="5"/>
        <v>210.0840336134454</v>
      </c>
      <c r="L11" s="53">
        <f t="shared" si="6"/>
        <v>210.0840336134454</v>
      </c>
      <c r="O11" s="54">
        <v>0</v>
      </c>
      <c r="P11" s="54">
        <v>250</v>
      </c>
      <c r="Q11" s="54">
        <f t="shared" si="7"/>
        <v>250</v>
      </c>
      <c r="R11">
        <f t="shared" si="8"/>
        <v>0</v>
      </c>
      <c r="S11">
        <f t="shared" si="9"/>
        <v>250</v>
      </c>
    </row>
    <row r="12" spans="2:24" ht="112.5" customHeight="1" x14ac:dyDescent="0.25">
      <c r="B12" s="11" t="s">
        <v>39</v>
      </c>
      <c r="C12" s="11" t="s">
        <v>25</v>
      </c>
      <c r="D12" s="15" t="s">
        <v>46</v>
      </c>
      <c r="E12" s="16">
        <v>1</v>
      </c>
      <c r="F12" s="16">
        <f>K12-G12</f>
        <v>375.0840336134454</v>
      </c>
      <c r="G12" s="16">
        <f>P12</f>
        <v>35</v>
      </c>
      <c r="H12" s="53">
        <f t="shared" si="2"/>
        <v>24.605042016806724</v>
      </c>
      <c r="I12" s="53">
        <f t="shared" si="3"/>
        <v>53.310924369747902</v>
      </c>
      <c r="J12" s="16">
        <f t="shared" si="4"/>
        <v>488.00000000000006</v>
      </c>
      <c r="K12" s="53">
        <f t="shared" si="5"/>
        <v>410.0840336134454</v>
      </c>
      <c r="L12" s="53">
        <f t="shared" si="6"/>
        <v>410.0840336134454</v>
      </c>
      <c r="O12" s="54">
        <v>453</v>
      </c>
      <c r="P12" s="54">
        <v>35</v>
      </c>
      <c r="Q12" s="54">
        <f t="shared" si="7"/>
        <v>488</v>
      </c>
      <c r="R12">
        <f t="shared" si="8"/>
        <v>453</v>
      </c>
      <c r="S12">
        <f t="shared" si="9"/>
        <v>35</v>
      </c>
    </row>
    <row r="13" spans="2:24" ht="69.75" customHeight="1" x14ac:dyDescent="0.25">
      <c r="B13" s="11" t="s">
        <v>41</v>
      </c>
      <c r="C13" s="11" t="s">
        <v>25</v>
      </c>
      <c r="D13" s="15" t="s">
        <v>48</v>
      </c>
      <c r="E13" s="16">
        <v>1</v>
      </c>
      <c r="F13" s="16">
        <f>K13-G13</f>
        <v>181.60504201680672</v>
      </c>
      <c r="G13" s="16">
        <f>P13</f>
        <v>6</v>
      </c>
      <c r="H13" s="53">
        <f t="shared" si="2"/>
        <v>11.256302521008402</v>
      </c>
      <c r="I13" s="53">
        <f t="shared" si="3"/>
        <v>24.388655462184875</v>
      </c>
      <c r="J13" s="16">
        <f t="shared" si="4"/>
        <v>223.25</v>
      </c>
      <c r="K13" s="53">
        <f t="shared" si="5"/>
        <v>187.60504201680672</v>
      </c>
      <c r="L13" s="53">
        <f t="shared" si="6"/>
        <v>187.60504201680672</v>
      </c>
      <c r="O13" s="54">
        <v>217.25</v>
      </c>
      <c r="P13" s="54">
        <v>6</v>
      </c>
      <c r="Q13" s="54">
        <f t="shared" si="7"/>
        <v>223.25</v>
      </c>
      <c r="R13">
        <f t="shared" si="8"/>
        <v>217.25</v>
      </c>
      <c r="S13">
        <f t="shared" si="9"/>
        <v>6</v>
      </c>
    </row>
    <row r="14" spans="2:24" ht="98.25" customHeight="1" x14ac:dyDescent="0.25">
      <c r="B14" s="11" t="s">
        <v>43</v>
      </c>
      <c r="C14" s="11" t="s">
        <v>25</v>
      </c>
      <c r="D14" s="15" t="s">
        <v>50</v>
      </c>
      <c r="E14" s="16">
        <v>1</v>
      </c>
      <c r="F14" s="16">
        <f>O14</f>
        <v>0</v>
      </c>
      <c r="G14" s="16">
        <f>K14</f>
        <v>1092.4369747899161</v>
      </c>
      <c r="H14" s="53">
        <f t="shared" si="2"/>
        <v>65.546218487394967</v>
      </c>
      <c r="I14" s="53">
        <f t="shared" si="3"/>
        <v>142.0168067226891</v>
      </c>
      <c r="J14" s="16">
        <f t="shared" si="4"/>
        <v>1300.0000000000002</v>
      </c>
      <c r="K14" s="53">
        <f t="shared" si="5"/>
        <v>1092.4369747899161</v>
      </c>
      <c r="L14" s="53">
        <f t="shared" si="6"/>
        <v>1092.4369747899161</v>
      </c>
      <c r="O14" s="54">
        <v>0</v>
      </c>
      <c r="P14" s="54">
        <v>1300</v>
      </c>
      <c r="Q14" s="54">
        <f t="shared" si="7"/>
        <v>1300</v>
      </c>
      <c r="R14">
        <f t="shared" si="8"/>
        <v>0</v>
      </c>
      <c r="S14">
        <f t="shared" si="9"/>
        <v>1300</v>
      </c>
    </row>
    <row r="15" spans="2:24" ht="57.75" customHeight="1" x14ac:dyDescent="0.25">
      <c r="B15" s="11" t="s">
        <v>45</v>
      </c>
      <c r="C15" s="11" t="s">
        <v>25</v>
      </c>
      <c r="D15" s="15" t="s">
        <v>52</v>
      </c>
      <c r="E15" s="16">
        <v>1</v>
      </c>
      <c r="F15" s="16">
        <f>O15</f>
        <v>0</v>
      </c>
      <c r="G15" s="16">
        <f>K15</f>
        <v>1008.4033613445379</v>
      </c>
      <c r="H15" s="53">
        <f t="shared" si="2"/>
        <v>60.504201680672267</v>
      </c>
      <c r="I15" s="53">
        <f t="shared" si="3"/>
        <v>131.09243697478993</v>
      </c>
      <c r="J15" s="16">
        <f t="shared" si="4"/>
        <v>1200</v>
      </c>
      <c r="K15" s="53">
        <f t="shared" si="5"/>
        <v>1008.4033613445379</v>
      </c>
      <c r="L15" s="53">
        <f t="shared" si="6"/>
        <v>1008.4033613445379</v>
      </c>
      <c r="O15" s="54">
        <v>0</v>
      </c>
      <c r="P15" s="54">
        <v>1200</v>
      </c>
      <c r="Q15">
        <f t="shared" si="7"/>
        <v>1200</v>
      </c>
      <c r="R15">
        <f t="shared" si="8"/>
        <v>0</v>
      </c>
      <c r="S15">
        <f t="shared" si="9"/>
        <v>1200</v>
      </c>
    </row>
    <row r="16" spans="2:24" ht="48" customHeight="1" x14ac:dyDescent="0.25">
      <c r="B16" s="11" t="s">
        <v>47</v>
      </c>
      <c r="C16" s="11" t="s">
        <v>25</v>
      </c>
      <c r="D16" s="15" t="s">
        <v>56</v>
      </c>
      <c r="E16" s="16">
        <v>1</v>
      </c>
      <c r="F16" s="16">
        <f>K16-G16</f>
        <v>128.8655462184874</v>
      </c>
      <c r="G16" s="16">
        <f>P16</f>
        <v>35</v>
      </c>
      <c r="H16" s="53">
        <f t="shared" si="2"/>
        <v>9.8319327731092425</v>
      </c>
      <c r="I16" s="53">
        <f t="shared" si="3"/>
        <v>21.302521008403364</v>
      </c>
      <c r="J16" s="16">
        <f t="shared" si="4"/>
        <v>195</v>
      </c>
      <c r="K16" s="53">
        <f t="shared" si="5"/>
        <v>163.8655462184874</v>
      </c>
      <c r="L16" s="53">
        <f t="shared" si="6"/>
        <v>163.8655462184874</v>
      </c>
      <c r="O16" s="54">
        <v>160</v>
      </c>
      <c r="P16" s="54">
        <v>35</v>
      </c>
      <c r="Q16" s="54">
        <f>O16+P16</f>
        <v>195</v>
      </c>
      <c r="R16">
        <f t="shared" si="8"/>
        <v>160</v>
      </c>
      <c r="S16">
        <f t="shared" si="9"/>
        <v>35</v>
      </c>
    </row>
    <row r="17" spans="2:20" ht="67.5" customHeight="1" x14ac:dyDescent="0.25">
      <c r="B17" s="11" t="s">
        <v>49</v>
      </c>
      <c r="C17" s="11" t="s">
        <v>25</v>
      </c>
      <c r="D17" s="15" t="s">
        <v>58</v>
      </c>
      <c r="E17" s="16">
        <v>1</v>
      </c>
      <c r="F17" s="16">
        <f>K17-G17</f>
        <v>119.32773109243698</v>
      </c>
      <c r="G17" s="16">
        <f>P17</f>
        <v>200</v>
      </c>
      <c r="H17" s="53">
        <f t="shared" si="2"/>
        <v>19.159663865546218</v>
      </c>
      <c r="I17" s="53">
        <f t="shared" si="3"/>
        <v>41.512605042016808</v>
      </c>
      <c r="J17" s="16">
        <f t="shared" si="4"/>
        <v>380</v>
      </c>
      <c r="K17" s="53">
        <f t="shared" si="5"/>
        <v>319.32773109243698</v>
      </c>
      <c r="L17" s="53">
        <f t="shared" si="6"/>
        <v>319.32773109243698</v>
      </c>
      <c r="O17" s="54">
        <v>180</v>
      </c>
      <c r="P17" s="54">
        <v>200</v>
      </c>
      <c r="Q17" s="54">
        <f>O17+P17</f>
        <v>380</v>
      </c>
      <c r="R17">
        <f t="shared" si="8"/>
        <v>180</v>
      </c>
      <c r="S17">
        <f t="shared" si="9"/>
        <v>200</v>
      </c>
    </row>
    <row r="18" spans="2:20" ht="89.25" customHeight="1" x14ac:dyDescent="0.25">
      <c r="B18" s="11" t="s">
        <v>51</v>
      </c>
      <c r="C18" s="11" t="s">
        <v>25</v>
      </c>
      <c r="D18" s="15" t="s">
        <v>142</v>
      </c>
      <c r="E18" s="16">
        <v>0</v>
      </c>
      <c r="F18" s="16">
        <f>K18-G18</f>
        <v>179.66386554621852</v>
      </c>
      <c r="G18" s="16">
        <f>P18</f>
        <v>180</v>
      </c>
      <c r="H18" s="53">
        <f t="shared" si="2"/>
        <v>21.579831932773111</v>
      </c>
      <c r="I18" s="53">
        <f t="shared" si="3"/>
        <v>46.756302521008408</v>
      </c>
      <c r="J18" s="16">
        <f t="shared" si="4"/>
        <v>0</v>
      </c>
      <c r="K18" s="53">
        <f t="shared" si="5"/>
        <v>359.66386554621852</v>
      </c>
      <c r="L18" s="53">
        <f t="shared" si="6"/>
        <v>0</v>
      </c>
      <c r="O18" s="54">
        <v>248</v>
      </c>
      <c r="P18" s="54">
        <v>180</v>
      </c>
      <c r="Q18" s="54">
        <f>O18+P18</f>
        <v>428</v>
      </c>
      <c r="R18">
        <f t="shared" si="8"/>
        <v>0</v>
      </c>
      <c r="S18">
        <f t="shared" si="9"/>
        <v>0</v>
      </c>
    </row>
    <row r="19" spans="2:20" ht="33" customHeight="1" x14ac:dyDescent="0.25">
      <c r="B19" s="11" t="s">
        <v>53</v>
      </c>
      <c r="C19" s="11" t="s">
        <v>25</v>
      </c>
      <c r="D19" s="15" t="s">
        <v>144</v>
      </c>
      <c r="E19" s="16">
        <v>1</v>
      </c>
      <c r="F19" s="16">
        <f>K19-G19</f>
        <v>198.31932773109244</v>
      </c>
      <c r="G19" s="16">
        <f>P19</f>
        <v>0</v>
      </c>
      <c r="H19" s="53">
        <f t="shared" si="2"/>
        <v>11.899159663865547</v>
      </c>
      <c r="I19" s="53">
        <f t="shared" si="3"/>
        <v>25.781512605042018</v>
      </c>
      <c r="J19" s="16">
        <f t="shared" si="4"/>
        <v>236.00000000000003</v>
      </c>
      <c r="K19" s="53">
        <f t="shared" si="5"/>
        <v>198.31932773109244</v>
      </c>
      <c r="L19" s="53">
        <f t="shared" si="6"/>
        <v>198.31932773109244</v>
      </c>
      <c r="O19" s="54">
        <v>236</v>
      </c>
      <c r="P19" s="54">
        <v>0</v>
      </c>
      <c r="Q19" s="54">
        <f>O19+P19</f>
        <v>236</v>
      </c>
      <c r="R19">
        <f t="shared" si="8"/>
        <v>236</v>
      </c>
      <c r="S19">
        <f t="shared" si="9"/>
        <v>0</v>
      </c>
    </row>
    <row r="20" spans="2:20" x14ac:dyDescent="0.25">
      <c r="D20" s="55"/>
      <c r="E20" s="1"/>
      <c r="F20" s="1"/>
      <c r="G20" s="1"/>
      <c r="H20" s="54"/>
      <c r="I20" s="54"/>
      <c r="J20" s="1"/>
      <c r="K20" s="54"/>
      <c r="O20" s="54"/>
      <c r="P20" s="54"/>
      <c r="Q20" s="54"/>
    </row>
    <row r="21" spans="2:20" x14ac:dyDescent="0.25">
      <c r="E21" s="1"/>
      <c r="F21" s="1"/>
      <c r="G21" s="1"/>
      <c r="H21" s="54"/>
      <c r="I21" s="54"/>
      <c r="J21" s="1">
        <f>SUM(J5:J19)</f>
        <v>18062.25</v>
      </c>
      <c r="K21" s="1">
        <f>SUM(K5:K19)</f>
        <v>15953.991596638656</v>
      </c>
      <c r="L21" s="1">
        <f>SUM(L5:L19)</f>
        <v>15178.361344537816</v>
      </c>
      <c r="R21" s="1">
        <f>SUM(R5:R19)</f>
        <v>12901.25</v>
      </c>
      <c r="S21" s="1">
        <f>SUM(S5:S19)</f>
        <v>5161</v>
      </c>
      <c r="T21" s="1">
        <f>R21+S21</f>
        <v>18062.25</v>
      </c>
    </row>
    <row r="22" spans="2:20" x14ac:dyDescent="0.25">
      <c r="E22" s="1"/>
      <c r="F22" s="1"/>
      <c r="G22" s="1"/>
    </row>
    <row r="23" spans="2:20" x14ac:dyDescent="0.25">
      <c r="B23" s="21" t="s">
        <v>69</v>
      </c>
      <c r="C23" s="9"/>
      <c r="D23" s="9"/>
      <c r="E23" s="9"/>
      <c r="F23" s="9"/>
      <c r="G23" s="9"/>
      <c r="H23" s="9"/>
      <c r="I23" s="9"/>
      <c r="J23" s="9"/>
      <c r="K23" s="9"/>
      <c r="L23" s="51"/>
    </row>
    <row r="24" spans="2:20" ht="112.5" customHeight="1" x14ac:dyDescent="0.25">
      <c r="B24" s="11" t="s">
        <v>70</v>
      </c>
      <c r="C24" s="11" t="s">
        <v>25</v>
      </c>
      <c r="D24" s="15" t="s">
        <v>256</v>
      </c>
      <c r="E24" s="16">
        <v>1</v>
      </c>
      <c r="F24" s="13">
        <f>O24</f>
        <v>0</v>
      </c>
      <c r="G24" s="13">
        <f>K24</f>
        <v>197.47899159663865</v>
      </c>
      <c r="H24" s="53">
        <f t="shared" ref="H24:H40" si="10">(F24+G24)*0.06</f>
        <v>11.848739495798318</v>
      </c>
      <c r="I24" s="53">
        <f t="shared" ref="I24:I40" si="11">(G24+F24)*0.13</f>
        <v>25.672268907563026</v>
      </c>
      <c r="J24" s="13">
        <f t="shared" ref="J24:J40" si="12">(F24+G24+H24+I24)*E24</f>
        <v>235</v>
      </c>
      <c r="K24" s="53">
        <f t="shared" ref="K24:K40" si="13">Q24/1.19</f>
        <v>197.47899159663865</v>
      </c>
      <c r="L24" s="53">
        <f t="shared" ref="L24:L40" si="14">K24*E24</f>
        <v>197.47899159663865</v>
      </c>
      <c r="O24" s="54">
        <v>0</v>
      </c>
      <c r="P24" s="54">
        <v>235</v>
      </c>
      <c r="Q24" s="54">
        <f t="shared" ref="Q24:Q40" si="15">O24+P24</f>
        <v>235</v>
      </c>
      <c r="R24">
        <f t="shared" ref="R24:R40" si="16">O24*E24</f>
        <v>0</v>
      </c>
      <c r="S24">
        <f t="shared" ref="S24:S40" si="17">P24*E24</f>
        <v>235</v>
      </c>
    </row>
    <row r="25" spans="2:20" ht="95.25" customHeight="1" x14ac:dyDescent="0.25">
      <c r="B25" s="11" t="s">
        <v>72</v>
      </c>
      <c r="C25" s="11" t="s">
        <v>25</v>
      </c>
      <c r="D25" s="15" t="s">
        <v>257</v>
      </c>
      <c r="E25" s="16">
        <v>0</v>
      </c>
      <c r="F25" s="16">
        <f>O25</f>
        <v>0</v>
      </c>
      <c r="G25" s="16">
        <f>K25</f>
        <v>235.29411764705884</v>
      </c>
      <c r="H25" s="53">
        <f t="shared" si="10"/>
        <v>14.117647058823531</v>
      </c>
      <c r="I25" s="53">
        <f t="shared" si="11"/>
        <v>30.588235294117649</v>
      </c>
      <c r="J25" s="16">
        <f t="shared" si="12"/>
        <v>0</v>
      </c>
      <c r="K25" s="53">
        <f t="shared" si="13"/>
        <v>235.29411764705884</v>
      </c>
      <c r="L25" s="53">
        <f t="shared" si="14"/>
        <v>0</v>
      </c>
      <c r="O25" s="54">
        <v>0</v>
      </c>
      <c r="P25" s="54">
        <v>280</v>
      </c>
      <c r="Q25" s="54">
        <f t="shared" si="15"/>
        <v>280</v>
      </c>
      <c r="R25">
        <f t="shared" si="16"/>
        <v>0</v>
      </c>
      <c r="S25">
        <f t="shared" si="17"/>
        <v>0</v>
      </c>
    </row>
    <row r="26" spans="2:20" ht="115.5" customHeight="1" x14ac:dyDescent="0.25">
      <c r="B26" s="11" t="s">
        <v>74</v>
      </c>
      <c r="C26" s="11" t="s">
        <v>25</v>
      </c>
      <c r="D26" s="15" t="s">
        <v>77</v>
      </c>
      <c r="E26" s="16">
        <v>1</v>
      </c>
      <c r="F26" s="16">
        <f>O26</f>
        <v>0</v>
      </c>
      <c r="G26" s="16">
        <f>K26</f>
        <v>126.05042016806723</v>
      </c>
      <c r="H26" s="53">
        <f t="shared" si="10"/>
        <v>7.5630252100840334</v>
      </c>
      <c r="I26" s="53">
        <f t="shared" si="11"/>
        <v>16.386554621848742</v>
      </c>
      <c r="J26" s="16">
        <f t="shared" si="12"/>
        <v>150</v>
      </c>
      <c r="K26" s="53">
        <f t="shared" si="13"/>
        <v>126.05042016806723</v>
      </c>
      <c r="L26" s="53">
        <f t="shared" si="14"/>
        <v>126.05042016806723</v>
      </c>
      <c r="O26" s="54">
        <v>0</v>
      </c>
      <c r="P26" s="54">
        <v>150</v>
      </c>
      <c r="Q26" s="54">
        <f t="shared" si="15"/>
        <v>150</v>
      </c>
      <c r="R26">
        <f t="shared" si="16"/>
        <v>0</v>
      </c>
      <c r="S26">
        <f t="shared" si="17"/>
        <v>150</v>
      </c>
    </row>
    <row r="27" spans="2:20" ht="30" x14ac:dyDescent="0.25">
      <c r="B27" s="11" t="s">
        <v>76</v>
      </c>
      <c r="C27" s="11" t="s">
        <v>25</v>
      </c>
      <c r="D27" s="15" t="s">
        <v>151</v>
      </c>
      <c r="E27" s="16">
        <v>1</v>
      </c>
      <c r="F27" s="16">
        <f>K27-G27</f>
        <v>75.630252100840337</v>
      </c>
      <c r="G27" s="16">
        <f>P27</f>
        <v>0</v>
      </c>
      <c r="H27" s="53">
        <f t="shared" si="10"/>
        <v>4.53781512605042</v>
      </c>
      <c r="I27" s="53">
        <f t="shared" si="11"/>
        <v>9.8319327731092443</v>
      </c>
      <c r="J27" s="16">
        <f t="shared" si="12"/>
        <v>90</v>
      </c>
      <c r="K27" s="53">
        <f t="shared" si="13"/>
        <v>75.630252100840337</v>
      </c>
      <c r="L27" s="53">
        <f t="shared" si="14"/>
        <v>75.630252100840337</v>
      </c>
      <c r="O27" s="54">
        <v>90</v>
      </c>
      <c r="P27" s="54">
        <v>0</v>
      </c>
      <c r="Q27" s="54">
        <f t="shared" si="15"/>
        <v>90</v>
      </c>
      <c r="R27">
        <f t="shared" si="16"/>
        <v>90</v>
      </c>
      <c r="S27">
        <f t="shared" si="17"/>
        <v>0</v>
      </c>
    </row>
    <row r="28" spans="2:20" ht="30" x14ac:dyDescent="0.25">
      <c r="B28" s="11" t="s">
        <v>78</v>
      </c>
      <c r="C28" s="11"/>
      <c r="D28" s="15" t="s">
        <v>153</v>
      </c>
      <c r="E28" s="16">
        <v>1</v>
      </c>
      <c r="F28" s="16">
        <f>K28-G28</f>
        <v>100.84033613445379</v>
      </c>
      <c r="G28" s="16">
        <f>P28</f>
        <v>0</v>
      </c>
      <c r="H28" s="53">
        <f t="shared" si="10"/>
        <v>6.0504201680672276</v>
      </c>
      <c r="I28" s="53">
        <f t="shared" si="11"/>
        <v>13.109243697478993</v>
      </c>
      <c r="J28" s="16">
        <f t="shared" si="12"/>
        <v>120.00000000000001</v>
      </c>
      <c r="K28" s="53">
        <f t="shared" si="13"/>
        <v>100.84033613445379</v>
      </c>
      <c r="L28" s="53">
        <f t="shared" si="14"/>
        <v>100.84033613445379</v>
      </c>
      <c r="O28" s="54">
        <v>120</v>
      </c>
      <c r="P28" s="54">
        <v>0</v>
      </c>
      <c r="Q28" s="54">
        <f t="shared" si="15"/>
        <v>120</v>
      </c>
      <c r="R28">
        <f t="shared" si="16"/>
        <v>120</v>
      </c>
      <c r="S28">
        <f t="shared" si="17"/>
        <v>0</v>
      </c>
    </row>
    <row r="29" spans="2:20" ht="105" customHeight="1" x14ac:dyDescent="0.25">
      <c r="B29" s="11" t="s">
        <v>80</v>
      </c>
      <c r="C29" s="11" t="s">
        <v>25</v>
      </c>
      <c r="D29" s="15" t="s">
        <v>83</v>
      </c>
      <c r="E29" s="16">
        <v>1</v>
      </c>
      <c r="F29" s="16">
        <f>O29</f>
        <v>0</v>
      </c>
      <c r="G29" s="16">
        <f>K29</f>
        <v>92.436974789915965</v>
      </c>
      <c r="H29" s="53">
        <f t="shared" si="10"/>
        <v>5.5462184873949578</v>
      </c>
      <c r="I29" s="53">
        <f t="shared" si="11"/>
        <v>12.016806722689076</v>
      </c>
      <c r="J29" s="16">
        <f t="shared" si="12"/>
        <v>110</v>
      </c>
      <c r="K29" s="53">
        <f t="shared" si="13"/>
        <v>92.436974789915965</v>
      </c>
      <c r="L29" s="53">
        <f t="shared" si="14"/>
        <v>92.436974789915965</v>
      </c>
      <c r="O29" s="54">
        <v>0</v>
      </c>
      <c r="P29" s="54">
        <v>110</v>
      </c>
      <c r="Q29" s="54">
        <f t="shared" si="15"/>
        <v>110</v>
      </c>
      <c r="R29">
        <f t="shared" si="16"/>
        <v>0</v>
      </c>
      <c r="S29">
        <f t="shared" si="17"/>
        <v>110</v>
      </c>
    </row>
    <row r="30" spans="2:20" ht="30" x14ac:dyDescent="0.25">
      <c r="B30" s="11" t="s">
        <v>82</v>
      </c>
      <c r="C30" s="11" t="s">
        <v>25</v>
      </c>
      <c r="D30" s="15" t="s">
        <v>85</v>
      </c>
      <c r="E30" s="16">
        <v>1</v>
      </c>
      <c r="F30" s="16">
        <f>K30-G30</f>
        <v>33.613445378151262</v>
      </c>
      <c r="G30" s="16">
        <f>P30</f>
        <v>0</v>
      </c>
      <c r="H30" s="53">
        <f t="shared" si="10"/>
        <v>2.0168067226890756</v>
      </c>
      <c r="I30" s="53">
        <f t="shared" si="11"/>
        <v>4.3697478991596643</v>
      </c>
      <c r="J30" s="16">
        <f t="shared" si="12"/>
        <v>40</v>
      </c>
      <c r="K30" s="53">
        <f t="shared" si="13"/>
        <v>33.613445378151262</v>
      </c>
      <c r="L30" s="53">
        <f t="shared" si="14"/>
        <v>33.613445378151262</v>
      </c>
      <c r="O30" s="54">
        <v>40</v>
      </c>
      <c r="P30" s="54">
        <v>0</v>
      </c>
      <c r="Q30" s="54">
        <f t="shared" si="15"/>
        <v>40</v>
      </c>
      <c r="R30">
        <f t="shared" si="16"/>
        <v>40</v>
      </c>
      <c r="S30">
        <f t="shared" si="17"/>
        <v>0</v>
      </c>
    </row>
    <row r="31" spans="2:20" ht="30" x14ac:dyDescent="0.25">
      <c r="B31" s="11" t="s">
        <v>84</v>
      </c>
      <c r="C31" s="11"/>
      <c r="D31" s="15" t="s">
        <v>87</v>
      </c>
      <c r="E31" s="16">
        <v>1</v>
      </c>
      <c r="F31" s="16">
        <f>K31-G31</f>
        <v>67.226890756302524</v>
      </c>
      <c r="G31" s="16">
        <f>P31</f>
        <v>0</v>
      </c>
      <c r="H31" s="53">
        <f t="shared" si="10"/>
        <v>4.0336134453781511</v>
      </c>
      <c r="I31" s="53">
        <f t="shared" si="11"/>
        <v>8.7394957983193287</v>
      </c>
      <c r="J31" s="16">
        <f t="shared" si="12"/>
        <v>80</v>
      </c>
      <c r="K31" s="53">
        <f t="shared" si="13"/>
        <v>67.226890756302524</v>
      </c>
      <c r="L31" s="53">
        <f t="shared" si="14"/>
        <v>67.226890756302524</v>
      </c>
      <c r="O31" s="54">
        <v>80</v>
      </c>
      <c r="P31" s="54">
        <v>0</v>
      </c>
      <c r="Q31" s="54">
        <f t="shared" si="15"/>
        <v>80</v>
      </c>
      <c r="R31">
        <f t="shared" si="16"/>
        <v>80</v>
      </c>
      <c r="S31">
        <f t="shared" si="17"/>
        <v>0</v>
      </c>
    </row>
    <row r="32" spans="2:20" ht="125.25" customHeight="1" x14ac:dyDescent="0.25">
      <c r="B32" s="11" t="s">
        <v>86</v>
      </c>
      <c r="C32" s="11" t="s">
        <v>25</v>
      </c>
      <c r="D32" s="15" t="s">
        <v>89</v>
      </c>
      <c r="E32" s="16">
        <v>0</v>
      </c>
      <c r="F32" s="16">
        <f>O32</f>
        <v>0</v>
      </c>
      <c r="G32" s="16">
        <f>K32</f>
        <v>168.0672268907563</v>
      </c>
      <c r="H32" s="53">
        <f t="shared" si="10"/>
        <v>10.084033613445378</v>
      </c>
      <c r="I32" s="53">
        <f t="shared" si="11"/>
        <v>21.84873949579832</v>
      </c>
      <c r="J32" s="16">
        <f t="shared" si="12"/>
        <v>0</v>
      </c>
      <c r="K32" s="53">
        <f t="shared" si="13"/>
        <v>168.0672268907563</v>
      </c>
      <c r="L32" s="53">
        <f t="shared" si="14"/>
        <v>0</v>
      </c>
      <c r="O32" s="54">
        <v>0</v>
      </c>
      <c r="P32" s="54">
        <v>200</v>
      </c>
      <c r="Q32" s="54">
        <f t="shared" si="15"/>
        <v>200</v>
      </c>
      <c r="R32">
        <f t="shared" si="16"/>
        <v>0</v>
      </c>
      <c r="S32">
        <f t="shared" si="17"/>
        <v>0</v>
      </c>
    </row>
    <row r="33" spans="2:20" ht="30" x14ac:dyDescent="0.25">
      <c r="B33" s="11" t="s">
        <v>88</v>
      </c>
      <c r="C33" s="11" t="s">
        <v>25</v>
      </c>
      <c r="D33" s="15" t="s">
        <v>91</v>
      </c>
      <c r="E33" s="16">
        <v>0</v>
      </c>
      <c r="F33" s="16">
        <f>K33-G33</f>
        <v>84.033613445378151</v>
      </c>
      <c r="G33" s="16">
        <f>P33</f>
        <v>0</v>
      </c>
      <c r="H33" s="53">
        <f t="shared" si="10"/>
        <v>5.0420168067226889</v>
      </c>
      <c r="I33" s="53">
        <f t="shared" si="11"/>
        <v>10.92436974789916</v>
      </c>
      <c r="J33" s="16">
        <f t="shared" si="12"/>
        <v>0</v>
      </c>
      <c r="K33" s="53">
        <f t="shared" si="13"/>
        <v>84.033613445378151</v>
      </c>
      <c r="L33" s="53">
        <f t="shared" si="14"/>
        <v>0</v>
      </c>
      <c r="O33" s="54">
        <v>100</v>
      </c>
      <c r="P33" s="54">
        <v>0</v>
      </c>
      <c r="Q33" s="54">
        <f t="shared" si="15"/>
        <v>100</v>
      </c>
      <c r="R33">
        <f t="shared" si="16"/>
        <v>0</v>
      </c>
      <c r="S33">
        <f t="shared" si="17"/>
        <v>0</v>
      </c>
    </row>
    <row r="34" spans="2:20" ht="30" x14ac:dyDescent="0.25">
      <c r="B34" s="11" t="s">
        <v>90</v>
      </c>
      <c r="C34" s="11"/>
      <c r="D34" s="15" t="s">
        <v>93</v>
      </c>
      <c r="E34" s="16">
        <v>0</v>
      </c>
      <c r="F34" s="16">
        <f>K34-G34</f>
        <v>126.05042016806723</v>
      </c>
      <c r="G34" s="16">
        <f>P34</f>
        <v>0</v>
      </c>
      <c r="H34" s="53">
        <f t="shared" si="10"/>
        <v>7.5630252100840334</v>
      </c>
      <c r="I34" s="53">
        <f t="shared" si="11"/>
        <v>16.386554621848742</v>
      </c>
      <c r="J34" s="16">
        <f t="shared" si="12"/>
        <v>0</v>
      </c>
      <c r="K34" s="53">
        <f t="shared" si="13"/>
        <v>126.05042016806723</v>
      </c>
      <c r="L34" s="53">
        <f t="shared" si="14"/>
        <v>0</v>
      </c>
      <c r="O34" s="54">
        <v>150</v>
      </c>
      <c r="P34" s="54">
        <v>0</v>
      </c>
      <c r="Q34" s="54">
        <f t="shared" si="15"/>
        <v>150</v>
      </c>
      <c r="R34">
        <f t="shared" si="16"/>
        <v>0</v>
      </c>
      <c r="S34">
        <f t="shared" si="17"/>
        <v>0</v>
      </c>
    </row>
    <row r="35" spans="2:20" ht="141.75" customHeight="1" x14ac:dyDescent="0.25">
      <c r="B35" s="11" t="s">
        <v>92</v>
      </c>
      <c r="C35" s="11" t="s">
        <v>60</v>
      </c>
      <c r="D35" s="15" t="s">
        <v>97</v>
      </c>
      <c r="E35" s="16">
        <v>15</v>
      </c>
      <c r="F35" s="16">
        <f>O35</f>
        <v>0</v>
      </c>
      <c r="G35" s="16">
        <f>K35</f>
        <v>42.016806722689076</v>
      </c>
      <c r="H35" s="53">
        <f t="shared" si="10"/>
        <v>2.5210084033613445</v>
      </c>
      <c r="I35" s="53">
        <f t="shared" si="11"/>
        <v>5.46218487394958</v>
      </c>
      <c r="J35" s="16">
        <f t="shared" si="12"/>
        <v>750</v>
      </c>
      <c r="K35" s="53">
        <f t="shared" si="13"/>
        <v>42.016806722689076</v>
      </c>
      <c r="L35" s="53">
        <f t="shared" si="14"/>
        <v>630.25210084033608</v>
      </c>
      <c r="O35" s="54">
        <v>0</v>
      </c>
      <c r="P35" s="54">
        <v>50</v>
      </c>
      <c r="Q35" s="54">
        <f t="shared" si="15"/>
        <v>50</v>
      </c>
      <c r="R35">
        <f t="shared" si="16"/>
        <v>0</v>
      </c>
      <c r="S35">
        <f t="shared" si="17"/>
        <v>750</v>
      </c>
    </row>
    <row r="36" spans="2:20" ht="45" x14ac:dyDescent="0.25">
      <c r="B36" s="11" t="s">
        <v>94</v>
      </c>
      <c r="C36" s="11" t="s">
        <v>25</v>
      </c>
      <c r="D36" s="15" t="s">
        <v>99</v>
      </c>
      <c r="E36" s="16">
        <v>1</v>
      </c>
      <c r="F36" s="16">
        <f>K36-G36</f>
        <v>21.428571428571431</v>
      </c>
      <c r="G36" s="16">
        <f>P36</f>
        <v>50</v>
      </c>
      <c r="H36" s="53">
        <f t="shared" si="10"/>
        <v>4.2857142857142856</v>
      </c>
      <c r="I36" s="53">
        <f t="shared" si="11"/>
        <v>9.2857142857142865</v>
      </c>
      <c r="J36" s="16">
        <f t="shared" si="12"/>
        <v>85.000000000000014</v>
      </c>
      <c r="K36" s="53">
        <f t="shared" si="13"/>
        <v>71.428571428571431</v>
      </c>
      <c r="L36" s="53">
        <f t="shared" si="14"/>
        <v>71.428571428571431</v>
      </c>
      <c r="O36" s="54">
        <v>35</v>
      </c>
      <c r="P36" s="54">
        <v>50</v>
      </c>
      <c r="Q36" s="54">
        <f t="shared" si="15"/>
        <v>85</v>
      </c>
      <c r="R36">
        <f t="shared" si="16"/>
        <v>35</v>
      </c>
      <c r="S36">
        <f t="shared" si="17"/>
        <v>50</v>
      </c>
    </row>
    <row r="37" spans="2:20" ht="30" x14ac:dyDescent="0.25">
      <c r="B37" s="11" t="s">
        <v>96</v>
      </c>
      <c r="C37" s="11"/>
      <c r="D37" s="15" t="s">
        <v>101</v>
      </c>
      <c r="E37" s="16">
        <v>3</v>
      </c>
      <c r="F37" s="16">
        <f>K37-G37</f>
        <v>0.92436974789915982</v>
      </c>
      <c r="G37" s="16">
        <f>P37</f>
        <v>0</v>
      </c>
      <c r="H37" s="53">
        <f t="shared" si="10"/>
        <v>5.5462184873949584E-2</v>
      </c>
      <c r="I37" s="53">
        <f t="shared" si="11"/>
        <v>0.12016806722689079</v>
      </c>
      <c r="J37" s="16">
        <f t="shared" si="12"/>
        <v>3.3000000000000007</v>
      </c>
      <c r="K37" s="53">
        <f t="shared" si="13"/>
        <v>0.92436974789915982</v>
      </c>
      <c r="L37" s="53">
        <f t="shared" si="14"/>
        <v>2.7731092436974794</v>
      </c>
      <c r="O37" s="54">
        <v>1.1000000000000001</v>
      </c>
      <c r="P37" s="54">
        <v>0</v>
      </c>
      <c r="Q37" s="54">
        <f t="shared" si="15"/>
        <v>1.1000000000000001</v>
      </c>
      <c r="R37">
        <f t="shared" si="16"/>
        <v>3.3000000000000003</v>
      </c>
      <c r="S37">
        <f t="shared" si="17"/>
        <v>0</v>
      </c>
    </row>
    <row r="38" spans="2:20" ht="75" x14ac:dyDescent="0.25">
      <c r="B38" s="11" t="s">
        <v>98</v>
      </c>
      <c r="C38" s="11"/>
      <c r="D38" s="15" t="s">
        <v>103</v>
      </c>
      <c r="E38" s="16">
        <v>1</v>
      </c>
      <c r="F38" s="16">
        <f>K38-G38</f>
        <v>181.68067226890759</v>
      </c>
      <c r="G38" s="16">
        <f>P38</f>
        <v>20</v>
      </c>
      <c r="H38" s="53">
        <f t="shared" si="10"/>
        <v>12.100840336134455</v>
      </c>
      <c r="I38" s="53">
        <f t="shared" si="11"/>
        <v>26.218487394957986</v>
      </c>
      <c r="J38" s="16">
        <f t="shared" si="12"/>
        <v>240.00000000000003</v>
      </c>
      <c r="K38" s="53">
        <f t="shared" si="13"/>
        <v>201.68067226890759</v>
      </c>
      <c r="L38" s="53">
        <f t="shared" si="14"/>
        <v>201.68067226890759</v>
      </c>
      <c r="O38" s="54">
        <v>220</v>
      </c>
      <c r="P38" s="54">
        <v>20</v>
      </c>
      <c r="Q38" s="54">
        <f t="shared" si="15"/>
        <v>240</v>
      </c>
      <c r="R38">
        <f t="shared" si="16"/>
        <v>220</v>
      </c>
      <c r="S38">
        <f t="shared" si="17"/>
        <v>20</v>
      </c>
    </row>
    <row r="39" spans="2:20" ht="62.25" customHeight="1" x14ac:dyDescent="0.25">
      <c r="B39" s="11" t="s">
        <v>100</v>
      </c>
      <c r="C39" s="11" t="s">
        <v>25</v>
      </c>
      <c r="D39" s="15" t="s">
        <v>165</v>
      </c>
      <c r="E39" s="16">
        <v>1</v>
      </c>
      <c r="F39" s="16">
        <f>K39-G39</f>
        <v>122.85714285714286</v>
      </c>
      <c r="G39" s="16">
        <f>P39</f>
        <v>20</v>
      </c>
      <c r="H39" s="53">
        <f t="shared" si="10"/>
        <v>8.5714285714285712</v>
      </c>
      <c r="I39" s="53">
        <f t="shared" si="11"/>
        <v>18.571428571428573</v>
      </c>
      <c r="J39" s="16">
        <f t="shared" si="12"/>
        <v>170.00000000000003</v>
      </c>
      <c r="K39" s="53">
        <f t="shared" si="13"/>
        <v>142.85714285714286</v>
      </c>
      <c r="L39" s="53">
        <f t="shared" si="14"/>
        <v>142.85714285714286</v>
      </c>
      <c r="O39" s="54">
        <v>150</v>
      </c>
      <c r="P39" s="54">
        <v>20</v>
      </c>
      <c r="Q39" s="54">
        <f t="shared" si="15"/>
        <v>170</v>
      </c>
      <c r="R39">
        <f t="shared" si="16"/>
        <v>150</v>
      </c>
      <c r="S39">
        <f t="shared" si="17"/>
        <v>20</v>
      </c>
    </row>
    <row r="40" spans="2:20" ht="33" customHeight="1" x14ac:dyDescent="0.25">
      <c r="B40" s="11" t="s">
        <v>102</v>
      </c>
      <c r="C40" s="11"/>
      <c r="D40" s="15" t="s">
        <v>167</v>
      </c>
      <c r="E40" s="16">
        <v>0</v>
      </c>
      <c r="F40" s="16">
        <f>K40-G40</f>
        <v>3.96218487394958</v>
      </c>
      <c r="G40" s="16">
        <f>P40</f>
        <v>1.5</v>
      </c>
      <c r="H40" s="53">
        <f t="shared" si="10"/>
        <v>0.32773109243697479</v>
      </c>
      <c r="I40" s="53">
        <f t="shared" si="11"/>
        <v>0.71008403361344541</v>
      </c>
      <c r="J40" s="16">
        <f t="shared" si="12"/>
        <v>0</v>
      </c>
      <c r="K40" s="53">
        <f t="shared" si="13"/>
        <v>5.46218487394958</v>
      </c>
      <c r="L40" s="53">
        <f t="shared" si="14"/>
        <v>0</v>
      </c>
      <c r="O40" s="54">
        <v>5</v>
      </c>
      <c r="P40" s="54">
        <v>1.5</v>
      </c>
      <c r="Q40" s="54">
        <f t="shared" si="15"/>
        <v>6.5</v>
      </c>
      <c r="R40">
        <f t="shared" si="16"/>
        <v>0</v>
      </c>
      <c r="S40">
        <f t="shared" si="17"/>
        <v>0</v>
      </c>
    </row>
    <row r="41" spans="2:20" x14ac:dyDescent="0.25">
      <c r="E41" s="1"/>
      <c r="F41" s="1"/>
      <c r="G41" s="1"/>
    </row>
    <row r="42" spans="2:20" x14ac:dyDescent="0.25">
      <c r="E42" s="1"/>
      <c r="F42" s="1"/>
      <c r="J42" s="1">
        <f>SUM(J24:J40)</f>
        <v>2073.3000000000002</v>
      </c>
      <c r="K42" s="1">
        <f>SUM(K24:K40)</f>
        <v>1771.09243697479</v>
      </c>
      <c r="L42" s="1">
        <f>SUM(L24:L40)</f>
        <v>1742.2689075630251</v>
      </c>
      <c r="R42" s="1">
        <f>SUM(R24:R40)</f>
        <v>738.3</v>
      </c>
      <c r="S42" s="1">
        <f>SUM(S24:S40)</f>
        <v>1335</v>
      </c>
      <c r="T42" s="1">
        <f>R42+S42</f>
        <v>2073.3000000000002</v>
      </c>
    </row>
    <row r="43" spans="2:20" x14ac:dyDescent="0.25">
      <c r="E43" s="1"/>
      <c r="F43" s="1"/>
      <c r="G43" s="1"/>
    </row>
    <row r="44" spans="2:20" x14ac:dyDescent="0.25">
      <c r="B44" s="21" t="s">
        <v>104</v>
      </c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20" ht="90" customHeight="1" x14ac:dyDescent="0.25">
      <c r="B45" s="11" t="s">
        <v>169</v>
      </c>
      <c r="C45" s="11" t="s">
        <v>25</v>
      </c>
      <c r="D45" s="15" t="s">
        <v>170</v>
      </c>
      <c r="E45" s="13">
        <v>1</v>
      </c>
      <c r="F45" s="13">
        <f>K45-G45</f>
        <v>203.69747899159665</v>
      </c>
      <c r="G45" s="13">
        <f>P45</f>
        <v>40</v>
      </c>
      <c r="H45" s="53">
        <f>(F45+G45)*0.06</f>
        <v>14.621848739495798</v>
      </c>
      <c r="I45" s="53">
        <f>(G45+F45)*0.13</f>
        <v>31.680672268907568</v>
      </c>
      <c r="J45" s="16">
        <f>(F45+G45+H45+I45)*E45</f>
        <v>290.00000000000006</v>
      </c>
      <c r="K45" s="53">
        <f>Q45/1.19</f>
        <v>243.69747899159665</v>
      </c>
      <c r="L45" s="53">
        <f>K45*E45</f>
        <v>243.69747899159665</v>
      </c>
      <c r="O45" s="54">
        <v>250</v>
      </c>
      <c r="P45" s="54">
        <v>40</v>
      </c>
      <c r="Q45" s="54">
        <f>O45+P45</f>
        <v>290</v>
      </c>
      <c r="R45">
        <f>O45*E45</f>
        <v>250</v>
      </c>
      <c r="S45">
        <f>P45*E45</f>
        <v>40</v>
      </c>
    </row>
    <row r="46" spans="2:20" x14ac:dyDescent="0.25">
      <c r="E46" s="1"/>
      <c r="F46" s="1"/>
      <c r="G46" s="1"/>
      <c r="H46" s="1"/>
      <c r="I46" s="1"/>
      <c r="J46" s="1"/>
      <c r="O46" s="54"/>
      <c r="P46" s="54"/>
      <c r="Q46" s="54"/>
    </row>
    <row r="47" spans="2:20" x14ac:dyDescent="0.25">
      <c r="E47" s="1"/>
      <c r="F47" s="1"/>
      <c r="G47" s="1"/>
      <c r="H47" s="1"/>
      <c r="I47" s="1"/>
      <c r="J47" s="1">
        <f>SUM(J45)</f>
        <v>290.00000000000006</v>
      </c>
      <c r="K47" s="1">
        <f>SUM(K45)</f>
        <v>243.69747899159665</v>
      </c>
      <c r="L47" s="1">
        <f>SUM(L45)</f>
        <v>243.69747899159665</v>
      </c>
      <c r="R47" s="1">
        <f>SUM(R45)</f>
        <v>250</v>
      </c>
      <c r="S47" s="1">
        <f>SUM(S45)</f>
        <v>40</v>
      </c>
      <c r="T47" s="1">
        <f>R47+S47</f>
        <v>290</v>
      </c>
    </row>
    <row r="48" spans="2:20" x14ac:dyDescent="0.25">
      <c r="E48" s="1"/>
      <c r="F48" s="1"/>
    </row>
    <row r="49" spans="4:7" ht="37.5" x14ac:dyDescent="0.3">
      <c r="D49" s="24" t="s">
        <v>258</v>
      </c>
      <c r="E49" s="25"/>
      <c r="F49" s="26"/>
      <c r="G49" s="27">
        <f>J21+J42+J47</f>
        <v>20425.55</v>
      </c>
    </row>
    <row r="51" spans="4:7" ht="21" x14ac:dyDescent="0.35">
      <c r="D51" s="31" t="s">
        <v>108</v>
      </c>
      <c r="E51" s="32"/>
      <c r="F51" s="32"/>
      <c r="G51" s="33">
        <f>R21+R42+R47</f>
        <v>13889.55</v>
      </c>
    </row>
    <row r="52" spans="4:7" ht="21" x14ac:dyDescent="0.35">
      <c r="D52" s="31" t="s">
        <v>109</v>
      </c>
      <c r="E52" s="32"/>
      <c r="F52" s="32"/>
      <c r="G52" s="33">
        <f>S21+S42+S47</f>
        <v>6536</v>
      </c>
    </row>
  </sheetData>
  <mergeCells count="1">
    <mergeCell ref="B4:D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10" zoomScale="65" zoomScaleNormal="65" workbookViewId="0">
      <selection activeCell="P14" sqref="P14"/>
    </sheetView>
  </sheetViews>
  <sheetFormatPr baseColWidth="10" defaultColWidth="10.5703125" defaultRowHeight="15" x14ac:dyDescent="0.25"/>
  <cols>
    <col min="1" max="1" width="14.42578125" customWidth="1"/>
    <col min="4" max="4" width="62" customWidth="1"/>
    <col min="5" max="5" width="14.85546875" customWidth="1"/>
    <col min="6" max="6" width="13.85546875" customWidth="1"/>
    <col min="7" max="7" width="14.5703125" customWidth="1"/>
    <col min="24" max="24" width="13.7109375" customWidth="1"/>
  </cols>
  <sheetData>
    <row r="1" spans="2:24" x14ac:dyDescent="0.25">
      <c r="B1" t="s">
        <v>254</v>
      </c>
    </row>
    <row r="2" spans="2:24" ht="45" x14ac:dyDescent="0.25">
      <c r="B2" s="2" t="s">
        <v>0</v>
      </c>
      <c r="C2" s="3" t="s">
        <v>1</v>
      </c>
      <c r="D2" s="2" t="s">
        <v>2</v>
      </c>
      <c r="E2" s="2" t="s">
        <v>3</v>
      </c>
      <c r="F2" s="4" t="s">
        <v>4</v>
      </c>
      <c r="G2" s="5" t="s">
        <v>5</v>
      </c>
      <c r="H2" s="50" t="s">
        <v>215</v>
      </c>
      <c r="I2" s="50" t="s">
        <v>216</v>
      </c>
      <c r="J2" s="2" t="s">
        <v>217</v>
      </c>
      <c r="K2" s="4" t="s">
        <v>6</v>
      </c>
      <c r="L2" s="5" t="s">
        <v>7</v>
      </c>
    </row>
    <row r="4" spans="2:24" x14ac:dyDescent="0.25">
      <c r="B4" s="98" t="s">
        <v>113</v>
      </c>
      <c r="C4" s="98"/>
      <c r="D4" s="98"/>
      <c r="E4" s="9"/>
      <c r="F4" s="9"/>
      <c r="G4" s="9"/>
      <c r="H4" s="9"/>
      <c r="I4" s="9"/>
      <c r="J4" s="51"/>
      <c r="K4" s="9"/>
      <c r="L4" s="51"/>
      <c r="O4" t="s">
        <v>4</v>
      </c>
      <c r="P4" t="s">
        <v>5</v>
      </c>
      <c r="Q4" t="s">
        <v>7</v>
      </c>
      <c r="R4" t="s">
        <v>218</v>
      </c>
      <c r="S4" t="s">
        <v>219</v>
      </c>
    </row>
    <row r="5" spans="2:24" ht="98.25" customHeight="1" x14ac:dyDescent="0.25">
      <c r="B5" s="11" t="s">
        <v>24</v>
      </c>
      <c r="C5" s="11" t="s">
        <v>25</v>
      </c>
      <c r="D5" s="15" t="s">
        <v>125</v>
      </c>
      <c r="E5" s="16">
        <v>2</v>
      </c>
      <c r="F5" s="16">
        <f t="shared" ref="F5:F10" si="0">K5-G5</f>
        <v>6161.8067226890762</v>
      </c>
      <c r="G5" s="16">
        <f t="shared" ref="G5:G10" si="1">P5</f>
        <v>355</v>
      </c>
      <c r="H5" s="53">
        <f t="shared" ref="H5:H19" si="2">(F5+G5)*0.06</f>
        <v>391.00840336134456</v>
      </c>
      <c r="I5" s="53">
        <f t="shared" ref="I5:I19" si="3">(G5+F5)*0.13</f>
        <v>847.18487394957992</v>
      </c>
      <c r="J5" s="16">
        <f t="shared" ref="J5:J19" si="4">(F5+G5+H5+I5)*E5</f>
        <v>15510.000000000002</v>
      </c>
      <c r="K5" s="53">
        <f t="shared" ref="K5:K19" si="5">Q5/1.19</f>
        <v>6516.8067226890762</v>
      </c>
      <c r="L5" s="53">
        <f t="shared" ref="L5:L19" si="6">K5*E5</f>
        <v>13033.613445378152</v>
      </c>
      <c r="O5" s="54">
        <v>7400</v>
      </c>
      <c r="P5" s="54">
        <v>355</v>
      </c>
      <c r="Q5" s="54">
        <f t="shared" ref="Q5:Q15" si="7">(O5+P5)</f>
        <v>7755</v>
      </c>
      <c r="R5">
        <f t="shared" ref="R5:R19" si="8">O5*E5</f>
        <v>14800</v>
      </c>
      <c r="S5">
        <f t="shared" ref="S5:S19" si="9">P5*E5</f>
        <v>710</v>
      </c>
      <c r="X5" s="15"/>
    </row>
    <row r="6" spans="2:24" ht="81.75" customHeight="1" x14ac:dyDescent="0.25">
      <c r="B6" s="11" t="s">
        <v>27</v>
      </c>
      <c r="C6" s="11" t="s">
        <v>25</v>
      </c>
      <c r="D6" s="15" t="s">
        <v>28</v>
      </c>
      <c r="E6" s="16">
        <v>1</v>
      </c>
      <c r="F6" s="16">
        <f t="shared" si="0"/>
        <v>677.73109243697479</v>
      </c>
      <c r="G6" s="16">
        <f t="shared" si="1"/>
        <v>150</v>
      </c>
      <c r="H6" s="53">
        <f t="shared" si="2"/>
        <v>49.663865546218489</v>
      </c>
      <c r="I6" s="53">
        <f t="shared" si="3"/>
        <v>107.60504201680672</v>
      </c>
      <c r="J6" s="16">
        <f t="shared" si="4"/>
        <v>985</v>
      </c>
      <c r="K6" s="53">
        <f t="shared" si="5"/>
        <v>827.73109243697479</v>
      </c>
      <c r="L6" s="53">
        <f t="shared" si="6"/>
        <v>827.73109243697479</v>
      </c>
      <c r="O6" s="54">
        <v>835</v>
      </c>
      <c r="P6" s="54">
        <v>150</v>
      </c>
      <c r="Q6" s="54">
        <f t="shared" si="7"/>
        <v>985</v>
      </c>
      <c r="R6">
        <f t="shared" si="8"/>
        <v>835</v>
      </c>
      <c r="S6">
        <f t="shared" si="9"/>
        <v>150</v>
      </c>
    </row>
    <row r="7" spans="2:24" ht="61.5" customHeight="1" x14ac:dyDescent="0.25">
      <c r="B7" s="11" t="s">
        <v>29</v>
      </c>
      <c r="C7" s="11" t="s">
        <v>25</v>
      </c>
      <c r="D7" s="17" t="s">
        <v>255</v>
      </c>
      <c r="E7" s="16">
        <v>1</v>
      </c>
      <c r="F7" s="16">
        <f t="shared" si="0"/>
        <v>330.96638655462186</v>
      </c>
      <c r="G7" s="16">
        <f t="shared" si="1"/>
        <v>85</v>
      </c>
      <c r="H7" s="53">
        <f t="shared" si="2"/>
        <v>24.957983193277311</v>
      </c>
      <c r="I7" s="53">
        <f t="shared" si="3"/>
        <v>54.075630252100844</v>
      </c>
      <c r="J7" s="16">
        <f t="shared" si="4"/>
        <v>495</v>
      </c>
      <c r="K7" s="53">
        <f t="shared" si="5"/>
        <v>415.96638655462186</v>
      </c>
      <c r="L7" s="53">
        <f t="shared" si="6"/>
        <v>415.96638655462186</v>
      </c>
      <c r="O7" s="54">
        <v>410</v>
      </c>
      <c r="P7" s="54">
        <v>85</v>
      </c>
      <c r="Q7" s="54">
        <f t="shared" si="7"/>
        <v>495</v>
      </c>
      <c r="R7">
        <f t="shared" si="8"/>
        <v>410</v>
      </c>
      <c r="S7">
        <f t="shared" si="9"/>
        <v>85</v>
      </c>
    </row>
    <row r="8" spans="2:24" ht="123.75" customHeight="1" x14ac:dyDescent="0.25">
      <c r="B8" s="11" t="s">
        <v>31</v>
      </c>
      <c r="C8" s="11" t="s">
        <v>25</v>
      </c>
      <c r="D8" s="15" t="s">
        <v>38</v>
      </c>
      <c r="E8" s="16">
        <v>2</v>
      </c>
      <c r="F8" s="16">
        <f t="shared" si="0"/>
        <v>314.70588235294122</v>
      </c>
      <c r="G8" s="16">
        <f t="shared" si="1"/>
        <v>1450</v>
      </c>
      <c r="H8" s="53">
        <f t="shared" si="2"/>
        <v>105.88235294117646</v>
      </c>
      <c r="I8" s="53">
        <f t="shared" si="3"/>
        <v>229.41176470588238</v>
      </c>
      <c r="J8" s="16">
        <f t="shared" si="4"/>
        <v>4200</v>
      </c>
      <c r="K8" s="53">
        <f t="shared" si="5"/>
        <v>1764.7058823529412</v>
      </c>
      <c r="L8" s="53">
        <f t="shared" si="6"/>
        <v>3529.4117647058824</v>
      </c>
      <c r="O8" s="54">
        <v>650</v>
      </c>
      <c r="P8" s="54">
        <v>1450</v>
      </c>
      <c r="Q8" s="54">
        <f t="shared" si="7"/>
        <v>2100</v>
      </c>
      <c r="R8">
        <f t="shared" si="8"/>
        <v>1300</v>
      </c>
      <c r="S8">
        <f t="shared" si="9"/>
        <v>2900</v>
      </c>
    </row>
    <row r="9" spans="2:24" ht="124.5" customHeight="1" x14ac:dyDescent="0.25">
      <c r="B9" s="11" t="s">
        <v>33</v>
      </c>
      <c r="C9" s="11" t="s">
        <v>25</v>
      </c>
      <c r="D9" s="15" t="s">
        <v>40</v>
      </c>
      <c r="E9" s="16">
        <v>1</v>
      </c>
      <c r="F9" s="16">
        <f t="shared" si="0"/>
        <v>714.28571428571433</v>
      </c>
      <c r="G9" s="16">
        <f t="shared" si="1"/>
        <v>0</v>
      </c>
      <c r="H9" s="53">
        <f t="shared" si="2"/>
        <v>42.857142857142861</v>
      </c>
      <c r="I9" s="53">
        <f t="shared" si="3"/>
        <v>92.857142857142861</v>
      </c>
      <c r="J9" s="16">
        <f t="shared" si="4"/>
        <v>850.00000000000011</v>
      </c>
      <c r="K9" s="53">
        <f t="shared" si="5"/>
        <v>714.28571428571433</v>
      </c>
      <c r="L9" s="53">
        <f t="shared" si="6"/>
        <v>714.28571428571433</v>
      </c>
      <c r="O9" s="54">
        <v>850</v>
      </c>
      <c r="P9" s="54">
        <v>0</v>
      </c>
      <c r="Q9" s="54">
        <f t="shared" si="7"/>
        <v>850</v>
      </c>
      <c r="R9">
        <f t="shared" si="8"/>
        <v>850</v>
      </c>
      <c r="S9">
        <f t="shared" si="9"/>
        <v>0</v>
      </c>
    </row>
    <row r="10" spans="2:24" ht="45" x14ac:dyDescent="0.25">
      <c r="B10" s="11" t="s">
        <v>35</v>
      </c>
      <c r="C10" s="11" t="s">
        <v>25</v>
      </c>
      <c r="D10" s="15" t="s">
        <v>42</v>
      </c>
      <c r="E10" s="42">
        <v>1</v>
      </c>
      <c r="F10" s="16">
        <f t="shared" si="0"/>
        <v>1584.7058823529412</v>
      </c>
      <c r="G10" s="16">
        <f t="shared" si="1"/>
        <v>180</v>
      </c>
      <c r="H10" s="53">
        <f t="shared" si="2"/>
        <v>105.88235294117646</v>
      </c>
      <c r="I10" s="53">
        <f t="shared" si="3"/>
        <v>229.41176470588238</v>
      </c>
      <c r="J10" s="16">
        <f t="shared" si="4"/>
        <v>2100</v>
      </c>
      <c r="K10" s="53">
        <f t="shared" si="5"/>
        <v>1764.7058823529412</v>
      </c>
      <c r="L10" s="53">
        <f t="shared" si="6"/>
        <v>1764.7058823529412</v>
      </c>
      <c r="O10" s="54">
        <v>1920</v>
      </c>
      <c r="P10" s="54">
        <v>180</v>
      </c>
      <c r="Q10" s="54">
        <f t="shared" si="7"/>
        <v>2100</v>
      </c>
      <c r="R10">
        <f t="shared" si="8"/>
        <v>1920</v>
      </c>
      <c r="S10">
        <f t="shared" si="9"/>
        <v>180</v>
      </c>
    </row>
    <row r="11" spans="2:24" ht="63" customHeight="1" x14ac:dyDescent="0.25">
      <c r="B11" s="11" t="s">
        <v>37</v>
      </c>
      <c r="C11" s="11" t="s">
        <v>25</v>
      </c>
      <c r="D11" s="15" t="s">
        <v>44</v>
      </c>
      <c r="E11" s="16">
        <v>1</v>
      </c>
      <c r="F11" s="16">
        <f>O11</f>
        <v>0</v>
      </c>
      <c r="G11" s="16">
        <f>K11</f>
        <v>210.0840336134454</v>
      </c>
      <c r="H11" s="53">
        <f t="shared" si="2"/>
        <v>12.605042016806724</v>
      </c>
      <c r="I11" s="53">
        <f t="shared" si="3"/>
        <v>27.310924369747902</v>
      </c>
      <c r="J11" s="16">
        <f t="shared" si="4"/>
        <v>250.00000000000003</v>
      </c>
      <c r="K11" s="53">
        <f t="shared" si="5"/>
        <v>210.0840336134454</v>
      </c>
      <c r="L11" s="53">
        <f t="shared" si="6"/>
        <v>210.0840336134454</v>
      </c>
      <c r="O11" s="54">
        <v>0</v>
      </c>
      <c r="P11" s="54">
        <v>250</v>
      </c>
      <c r="Q11" s="54">
        <f t="shared" si="7"/>
        <v>250</v>
      </c>
      <c r="R11">
        <f t="shared" si="8"/>
        <v>0</v>
      </c>
      <c r="S11">
        <f t="shared" si="9"/>
        <v>250</v>
      </c>
    </row>
    <row r="12" spans="2:24" ht="112.5" customHeight="1" x14ac:dyDescent="0.25">
      <c r="B12" s="11" t="s">
        <v>39</v>
      </c>
      <c r="C12" s="11" t="s">
        <v>25</v>
      </c>
      <c r="D12" s="15" t="s">
        <v>46</v>
      </c>
      <c r="E12" s="16">
        <v>1</v>
      </c>
      <c r="F12" s="16">
        <f>K12-G12</f>
        <v>375.0840336134454</v>
      </c>
      <c r="G12" s="16">
        <f>P12</f>
        <v>35</v>
      </c>
      <c r="H12" s="53">
        <f t="shared" si="2"/>
        <v>24.605042016806724</v>
      </c>
      <c r="I12" s="53">
        <f t="shared" si="3"/>
        <v>53.310924369747902</v>
      </c>
      <c r="J12" s="16">
        <f t="shared" si="4"/>
        <v>488.00000000000006</v>
      </c>
      <c r="K12" s="53">
        <f t="shared" si="5"/>
        <v>410.0840336134454</v>
      </c>
      <c r="L12" s="53">
        <f t="shared" si="6"/>
        <v>410.0840336134454</v>
      </c>
      <c r="O12" s="54">
        <v>453</v>
      </c>
      <c r="P12" s="54">
        <v>35</v>
      </c>
      <c r="Q12" s="54">
        <f t="shared" si="7"/>
        <v>488</v>
      </c>
      <c r="R12">
        <f t="shared" si="8"/>
        <v>453</v>
      </c>
      <c r="S12">
        <f t="shared" si="9"/>
        <v>35</v>
      </c>
    </row>
    <row r="13" spans="2:24" ht="69.75" customHeight="1" x14ac:dyDescent="0.25">
      <c r="B13" s="11" t="s">
        <v>41</v>
      </c>
      <c r="C13" s="11" t="s">
        <v>25</v>
      </c>
      <c r="D13" s="15" t="s">
        <v>48</v>
      </c>
      <c r="E13" s="16">
        <v>1</v>
      </c>
      <c r="F13" s="16">
        <f>K13-G13</f>
        <v>181.60504201680672</v>
      </c>
      <c r="G13" s="16">
        <f>P13</f>
        <v>6</v>
      </c>
      <c r="H13" s="53">
        <f t="shared" si="2"/>
        <v>11.256302521008402</v>
      </c>
      <c r="I13" s="53">
        <f t="shared" si="3"/>
        <v>24.388655462184875</v>
      </c>
      <c r="J13" s="16">
        <f t="shared" si="4"/>
        <v>223.25</v>
      </c>
      <c r="K13" s="53">
        <f t="shared" si="5"/>
        <v>187.60504201680672</v>
      </c>
      <c r="L13" s="53">
        <f t="shared" si="6"/>
        <v>187.60504201680672</v>
      </c>
      <c r="O13" s="54">
        <v>217.25</v>
      </c>
      <c r="P13" s="54">
        <v>6</v>
      </c>
      <c r="Q13" s="54">
        <f t="shared" si="7"/>
        <v>223.25</v>
      </c>
      <c r="R13">
        <f t="shared" si="8"/>
        <v>217.25</v>
      </c>
      <c r="S13">
        <f t="shared" si="9"/>
        <v>6</v>
      </c>
    </row>
    <row r="14" spans="2:24" ht="98.25" customHeight="1" x14ac:dyDescent="0.25">
      <c r="B14" s="11" t="s">
        <v>43</v>
      </c>
      <c r="C14" s="11" t="s">
        <v>25</v>
      </c>
      <c r="D14" s="15" t="s">
        <v>50</v>
      </c>
      <c r="E14" s="16">
        <v>1</v>
      </c>
      <c r="F14" s="16">
        <f>O14</f>
        <v>0</v>
      </c>
      <c r="G14" s="16">
        <f>K14</f>
        <v>1092.4369747899161</v>
      </c>
      <c r="H14" s="53">
        <f t="shared" si="2"/>
        <v>65.546218487394967</v>
      </c>
      <c r="I14" s="53">
        <f t="shared" si="3"/>
        <v>142.0168067226891</v>
      </c>
      <c r="J14" s="16">
        <f t="shared" si="4"/>
        <v>1300.0000000000002</v>
      </c>
      <c r="K14" s="53">
        <f t="shared" si="5"/>
        <v>1092.4369747899161</v>
      </c>
      <c r="L14" s="53">
        <f t="shared" si="6"/>
        <v>1092.4369747899161</v>
      </c>
      <c r="O14" s="54">
        <v>0</v>
      </c>
      <c r="P14" s="54">
        <v>1300</v>
      </c>
      <c r="Q14" s="54">
        <f t="shared" si="7"/>
        <v>1300</v>
      </c>
      <c r="R14">
        <f t="shared" si="8"/>
        <v>0</v>
      </c>
      <c r="S14">
        <f t="shared" si="9"/>
        <v>1300</v>
      </c>
    </row>
    <row r="15" spans="2:24" ht="57.75" customHeight="1" x14ac:dyDescent="0.25">
      <c r="B15" s="11" t="s">
        <v>45</v>
      </c>
      <c r="C15" s="11" t="s">
        <v>25</v>
      </c>
      <c r="D15" s="15" t="s">
        <v>52</v>
      </c>
      <c r="E15" s="16">
        <v>0</v>
      </c>
      <c r="F15" s="16">
        <f>O15</f>
        <v>0</v>
      </c>
      <c r="G15" s="16">
        <f>K15</f>
        <v>1008.4033613445379</v>
      </c>
      <c r="H15" s="53">
        <f t="shared" si="2"/>
        <v>60.504201680672267</v>
      </c>
      <c r="I15" s="53">
        <f t="shared" si="3"/>
        <v>131.09243697478993</v>
      </c>
      <c r="J15" s="16">
        <f t="shared" si="4"/>
        <v>0</v>
      </c>
      <c r="K15" s="53">
        <f t="shared" si="5"/>
        <v>1008.4033613445379</v>
      </c>
      <c r="L15" s="53">
        <f t="shared" si="6"/>
        <v>0</v>
      </c>
      <c r="O15" s="54">
        <v>0</v>
      </c>
      <c r="P15" s="54">
        <v>1200</v>
      </c>
      <c r="Q15">
        <f t="shared" si="7"/>
        <v>1200</v>
      </c>
      <c r="R15">
        <f t="shared" si="8"/>
        <v>0</v>
      </c>
      <c r="S15">
        <f t="shared" si="9"/>
        <v>0</v>
      </c>
    </row>
    <row r="16" spans="2:24" ht="48" customHeight="1" x14ac:dyDescent="0.25">
      <c r="B16" s="11" t="s">
        <v>47</v>
      </c>
      <c r="C16" s="11" t="s">
        <v>25</v>
      </c>
      <c r="D16" s="15" t="s">
        <v>56</v>
      </c>
      <c r="E16" s="16">
        <v>1</v>
      </c>
      <c r="F16" s="16">
        <f>K16-G16</f>
        <v>128.8655462184874</v>
      </c>
      <c r="G16" s="16">
        <f>P16</f>
        <v>35</v>
      </c>
      <c r="H16" s="53">
        <f t="shared" si="2"/>
        <v>9.8319327731092425</v>
      </c>
      <c r="I16" s="53">
        <f t="shared" si="3"/>
        <v>21.302521008403364</v>
      </c>
      <c r="J16" s="16">
        <f t="shared" si="4"/>
        <v>195</v>
      </c>
      <c r="K16" s="53">
        <f t="shared" si="5"/>
        <v>163.8655462184874</v>
      </c>
      <c r="L16" s="53">
        <f t="shared" si="6"/>
        <v>163.8655462184874</v>
      </c>
      <c r="O16" s="54">
        <v>160</v>
      </c>
      <c r="P16" s="54">
        <v>35</v>
      </c>
      <c r="Q16" s="54">
        <f>O16+P16</f>
        <v>195</v>
      </c>
      <c r="R16">
        <f t="shared" si="8"/>
        <v>160</v>
      </c>
      <c r="S16">
        <f t="shared" si="9"/>
        <v>35</v>
      </c>
    </row>
    <row r="17" spans="2:20" ht="67.5" customHeight="1" x14ac:dyDescent="0.25">
      <c r="B17" s="11" t="s">
        <v>49</v>
      </c>
      <c r="C17" s="11" t="s">
        <v>25</v>
      </c>
      <c r="D17" s="15" t="s">
        <v>58</v>
      </c>
      <c r="E17" s="16">
        <v>1</v>
      </c>
      <c r="F17" s="16">
        <f>K17-G17</f>
        <v>119.32773109243698</v>
      </c>
      <c r="G17" s="16">
        <f>P17</f>
        <v>200</v>
      </c>
      <c r="H17" s="53">
        <f t="shared" si="2"/>
        <v>19.159663865546218</v>
      </c>
      <c r="I17" s="53">
        <f t="shared" si="3"/>
        <v>41.512605042016808</v>
      </c>
      <c r="J17" s="16">
        <f t="shared" si="4"/>
        <v>380</v>
      </c>
      <c r="K17" s="53">
        <f t="shared" si="5"/>
        <v>319.32773109243698</v>
      </c>
      <c r="L17" s="53">
        <f t="shared" si="6"/>
        <v>319.32773109243698</v>
      </c>
      <c r="O17" s="54">
        <v>180</v>
      </c>
      <c r="P17" s="54">
        <v>200</v>
      </c>
      <c r="Q17" s="54">
        <f>O17+P17</f>
        <v>380</v>
      </c>
      <c r="R17">
        <f t="shared" si="8"/>
        <v>180</v>
      </c>
      <c r="S17">
        <f t="shared" si="9"/>
        <v>200</v>
      </c>
    </row>
    <row r="18" spans="2:20" ht="89.25" customHeight="1" x14ac:dyDescent="0.25">
      <c r="B18" s="11" t="s">
        <v>51</v>
      </c>
      <c r="C18" s="11" t="s">
        <v>25</v>
      </c>
      <c r="D18" s="15" t="s">
        <v>142</v>
      </c>
      <c r="E18" s="16">
        <v>0</v>
      </c>
      <c r="F18" s="16">
        <f>K18-G18</f>
        <v>179.66386554621852</v>
      </c>
      <c r="G18" s="16">
        <f>P18</f>
        <v>180</v>
      </c>
      <c r="H18" s="53">
        <f t="shared" si="2"/>
        <v>21.579831932773111</v>
      </c>
      <c r="I18" s="53">
        <f t="shared" si="3"/>
        <v>46.756302521008408</v>
      </c>
      <c r="J18" s="16">
        <f t="shared" si="4"/>
        <v>0</v>
      </c>
      <c r="K18" s="53">
        <f t="shared" si="5"/>
        <v>359.66386554621852</v>
      </c>
      <c r="L18" s="53">
        <f t="shared" si="6"/>
        <v>0</v>
      </c>
      <c r="O18" s="54">
        <v>248</v>
      </c>
      <c r="P18" s="54">
        <v>180</v>
      </c>
      <c r="Q18" s="54">
        <f>O18+P18</f>
        <v>428</v>
      </c>
      <c r="R18">
        <f t="shared" si="8"/>
        <v>0</v>
      </c>
      <c r="S18">
        <f t="shared" si="9"/>
        <v>0</v>
      </c>
    </row>
    <row r="19" spans="2:20" ht="33" customHeight="1" x14ac:dyDescent="0.25">
      <c r="B19" s="11" t="s">
        <v>53</v>
      </c>
      <c r="C19" s="11" t="s">
        <v>25</v>
      </c>
      <c r="D19" s="15" t="s">
        <v>144</v>
      </c>
      <c r="E19" s="16">
        <v>2</v>
      </c>
      <c r="F19" s="16">
        <f>K19-G19</f>
        <v>198.31932773109244</v>
      </c>
      <c r="G19" s="16">
        <f>P19</f>
        <v>0</v>
      </c>
      <c r="H19" s="53">
        <f t="shared" si="2"/>
        <v>11.899159663865547</v>
      </c>
      <c r="I19" s="53">
        <f t="shared" si="3"/>
        <v>25.781512605042018</v>
      </c>
      <c r="J19" s="16">
        <f t="shared" si="4"/>
        <v>472.00000000000006</v>
      </c>
      <c r="K19" s="53">
        <f t="shared" si="5"/>
        <v>198.31932773109244</v>
      </c>
      <c r="L19" s="53">
        <f t="shared" si="6"/>
        <v>396.63865546218489</v>
      </c>
      <c r="O19" s="54">
        <v>236</v>
      </c>
      <c r="P19" s="54">
        <v>0</v>
      </c>
      <c r="Q19" s="54">
        <f>O19+P19</f>
        <v>236</v>
      </c>
      <c r="R19">
        <f t="shared" si="8"/>
        <v>472</v>
      </c>
      <c r="S19">
        <f t="shared" si="9"/>
        <v>0</v>
      </c>
    </row>
    <row r="20" spans="2:20" x14ac:dyDescent="0.25">
      <c r="D20" s="55"/>
      <c r="E20" s="1"/>
      <c r="F20" s="1"/>
      <c r="G20" s="1"/>
      <c r="H20" s="54"/>
      <c r="I20" s="54"/>
      <c r="J20" s="1"/>
      <c r="K20" s="54"/>
      <c r="O20" s="54"/>
      <c r="P20" s="54"/>
      <c r="Q20" s="54"/>
    </row>
    <row r="21" spans="2:20" x14ac:dyDescent="0.25">
      <c r="E21" s="1"/>
      <c r="F21" s="1"/>
      <c r="G21" s="1"/>
      <c r="H21" s="54"/>
      <c r="I21" s="54"/>
      <c r="J21" s="1">
        <f>SUM(J5:J19)</f>
        <v>27448.25</v>
      </c>
      <c r="K21" s="1">
        <f>SUM(K5:K19)</f>
        <v>15953.991596638656</v>
      </c>
      <c r="L21" s="1">
        <f>SUM(L5:L19)</f>
        <v>23065.756302521011</v>
      </c>
      <c r="R21" s="1">
        <f>SUM(R5:R19)</f>
        <v>21597.25</v>
      </c>
      <c r="S21" s="1">
        <f>SUM(S5:S19)</f>
        <v>5851</v>
      </c>
      <c r="T21" s="1">
        <f>R21+S21</f>
        <v>27448.25</v>
      </c>
    </row>
    <row r="22" spans="2:20" x14ac:dyDescent="0.25">
      <c r="E22" s="1"/>
      <c r="F22" s="1"/>
      <c r="G22" s="1"/>
    </row>
    <row r="23" spans="2:20" x14ac:dyDescent="0.25">
      <c r="B23" s="21" t="s">
        <v>69</v>
      </c>
      <c r="C23" s="9"/>
      <c r="D23" s="9"/>
      <c r="E23" s="9"/>
      <c r="F23" s="9"/>
      <c r="G23" s="9"/>
      <c r="H23" s="9"/>
      <c r="I23" s="9"/>
      <c r="J23" s="9"/>
      <c r="K23" s="9"/>
      <c r="L23" s="51"/>
    </row>
    <row r="24" spans="2:20" ht="112.5" customHeight="1" x14ac:dyDescent="0.25">
      <c r="B24" s="11" t="s">
        <v>70</v>
      </c>
      <c r="C24" s="11" t="s">
        <v>25</v>
      </c>
      <c r="D24" s="15" t="s">
        <v>256</v>
      </c>
      <c r="E24" s="16">
        <v>1</v>
      </c>
      <c r="F24" s="13">
        <f>O24</f>
        <v>0</v>
      </c>
      <c r="G24" s="13">
        <f>K24</f>
        <v>197.47899159663865</v>
      </c>
      <c r="H24" s="53">
        <f t="shared" ref="H24:H40" si="10">(F24+G24)*0.06</f>
        <v>11.848739495798318</v>
      </c>
      <c r="I24" s="53">
        <f t="shared" ref="I24:I40" si="11">(G24+F24)*0.13</f>
        <v>25.672268907563026</v>
      </c>
      <c r="J24" s="13">
        <f t="shared" ref="J24:J40" si="12">(F24+G24+H24+I24)*E24</f>
        <v>235</v>
      </c>
      <c r="K24" s="53">
        <f t="shared" ref="K24:K40" si="13">Q24/1.19</f>
        <v>197.47899159663865</v>
      </c>
      <c r="L24" s="53">
        <f t="shared" ref="L24:L40" si="14">K24*E24</f>
        <v>197.47899159663865</v>
      </c>
      <c r="O24" s="54">
        <v>0</v>
      </c>
      <c r="P24" s="54">
        <v>235</v>
      </c>
      <c r="Q24" s="54">
        <f t="shared" ref="Q24:Q40" si="15">O24+P24</f>
        <v>235</v>
      </c>
      <c r="R24">
        <f t="shared" ref="R24:R40" si="16">O24*E24</f>
        <v>0</v>
      </c>
      <c r="S24">
        <f t="shared" ref="S24:S40" si="17">P24*E24</f>
        <v>235</v>
      </c>
    </row>
    <row r="25" spans="2:20" ht="95.25" customHeight="1" x14ac:dyDescent="0.25">
      <c r="B25" s="11" t="s">
        <v>72</v>
      </c>
      <c r="C25" s="11" t="s">
        <v>25</v>
      </c>
      <c r="D25" s="15" t="s">
        <v>257</v>
      </c>
      <c r="E25" s="16">
        <v>0</v>
      </c>
      <c r="F25" s="16">
        <f>O25</f>
        <v>0</v>
      </c>
      <c r="G25" s="16">
        <f>K25</f>
        <v>235.29411764705884</v>
      </c>
      <c r="H25" s="53">
        <f t="shared" si="10"/>
        <v>14.117647058823531</v>
      </c>
      <c r="I25" s="53">
        <f t="shared" si="11"/>
        <v>30.588235294117649</v>
      </c>
      <c r="J25" s="16">
        <f t="shared" si="12"/>
        <v>0</v>
      </c>
      <c r="K25" s="53">
        <f t="shared" si="13"/>
        <v>235.29411764705884</v>
      </c>
      <c r="L25" s="53">
        <f t="shared" si="14"/>
        <v>0</v>
      </c>
      <c r="O25" s="54">
        <v>0</v>
      </c>
      <c r="P25" s="54">
        <v>280</v>
      </c>
      <c r="Q25" s="54">
        <f t="shared" si="15"/>
        <v>280</v>
      </c>
      <c r="R25">
        <f t="shared" si="16"/>
        <v>0</v>
      </c>
      <c r="S25">
        <f t="shared" si="17"/>
        <v>0</v>
      </c>
    </row>
    <row r="26" spans="2:20" ht="115.5" customHeight="1" x14ac:dyDescent="0.25">
      <c r="B26" s="11" t="s">
        <v>74</v>
      </c>
      <c r="C26" s="11" t="s">
        <v>25</v>
      </c>
      <c r="D26" s="15" t="s">
        <v>77</v>
      </c>
      <c r="E26" s="16">
        <v>1</v>
      </c>
      <c r="F26" s="16">
        <f>O26</f>
        <v>0</v>
      </c>
      <c r="G26" s="16">
        <f>K26</f>
        <v>126.05042016806723</v>
      </c>
      <c r="H26" s="53">
        <f t="shared" si="10"/>
        <v>7.5630252100840334</v>
      </c>
      <c r="I26" s="53">
        <f t="shared" si="11"/>
        <v>16.386554621848742</v>
      </c>
      <c r="J26" s="16">
        <f t="shared" si="12"/>
        <v>150</v>
      </c>
      <c r="K26" s="53">
        <f t="shared" si="13"/>
        <v>126.05042016806723</v>
      </c>
      <c r="L26" s="53">
        <f t="shared" si="14"/>
        <v>126.05042016806723</v>
      </c>
      <c r="O26" s="54">
        <v>0</v>
      </c>
      <c r="P26" s="54">
        <v>150</v>
      </c>
      <c r="Q26" s="54">
        <f t="shared" si="15"/>
        <v>150</v>
      </c>
      <c r="R26">
        <f t="shared" si="16"/>
        <v>0</v>
      </c>
      <c r="S26">
        <f t="shared" si="17"/>
        <v>150</v>
      </c>
    </row>
    <row r="27" spans="2:20" ht="30" x14ac:dyDescent="0.25">
      <c r="B27" s="11" t="s">
        <v>76</v>
      </c>
      <c r="C27" s="11" t="s">
        <v>25</v>
      </c>
      <c r="D27" s="15" t="s">
        <v>151</v>
      </c>
      <c r="E27" s="16">
        <v>1</v>
      </c>
      <c r="F27" s="16">
        <f>K27-G27</f>
        <v>75.630252100840337</v>
      </c>
      <c r="G27" s="16">
        <f>P27</f>
        <v>0</v>
      </c>
      <c r="H27" s="53">
        <f t="shared" si="10"/>
        <v>4.53781512605042</v>
      </c>
      <c r="I27" s="53">
        <f t="shared" si="11"/>
        <v>9.8319327731092443</v>
      </c>
      <c r="J27" s="16">
        <f t="shared" si="12"/>
        <v>90</v>
      </c>
      <c r="K27" s="53">
        <f t="shared" si="13"/>
        <v>75.630252100840337</v>
      </c>
      <c r="L27" s="53">
        <f t="shared" si="14"/>
        <v>75.630252100840337</v>
      </c>
      <c r="O27" s="54">
        <v>90</v>
      </c>
      <c r="P27" s="54">
        <v>0</v>
      </c>
      <c r="Q27" s="54">
        <f t="shared" si="15"/>
        <v>90</v>
      </c>
      <c r="R27">
        <f t="shared" si="16"/>
        <v>90</v>
      </c>
      <c r="S27">
        <f t="shared" si="17"/>
        <v>0</v>
      </c>
    </row>
    <row r="28" spans="2:20" ht="30" x14ac:dyDescent="0.25">
      <c r="B28" s="11" t="s">
        <v>78</v>
      </c>
      <c r="C28" s="11"/>
      <c r="D28" s="15" t="s">
        <v>153</v>
      </c>
      <c r="E28" s="16">
        <v>1</v>
      </c>
      <c r="F28" s="16">
        <f>K28-G28</f>
        <v>100.84033613445379</v>
      </c>
      <c r="G28" s="16">
        <f>P28</f>
        <v>0</v>
      </c>
      <c r="H28" s="53">
        <f t="shared" si="10"/>
        <v>6.0504201680672276</v>
      </c>
      <c r="I28" s="53">
        <f t="shared" si="11"/>
        <v>13.109243697478993</v>
      </c>
      <c r="J28" s="16">
        <f t="shared" si="12"/>
        <v>120.00000000000001</v>
      </c>
      <c r="K28" s="53">
        <f t="shared" si="13"/>
        <v>100.84033613445379</v>
      </c>
      <c r="L28" s="53">
        <f t="shared" si="14"/>
        <v>100.84033613445379</v>
      </c>
      <c r="O28" s="54">
        <v>120</v>
      </c>
      <c r="P28" s="54">
        <v>0</v>
      </c>
      <c r="Q28" s="54">
        <f t="shared" si="15"/>
        <v>120</v>
      </c>
      <c r="R28">
        <f t="shared" si="16"/>
        <v>120</v>
      </c>
      <c r="S28">
        <f t="shared" si="17"/>
        <v>0</v>
      </c>
    </row>
    <row r="29" spans="2:20" ht="105" customHeight="1" x14ac:dyDescent="0.25">
      <c r="B29" s="11" t="s">
        <v>80</v>
      </c>
      <c r="C29" s="11" t="s">
        <v>25</v>
      </c>
      <c r="D29" s="15" t="s">
        <v>83</v>
      </c>
      <c r="E29" s="16">
        <v>1</v>
      </c>
      <c r="F29" s="16">
        <f>O29</f>
        <v>0</v>
      </c>
      <c r="G29" s="16">
        <f>K29</f>
        <v>92.436974789915965</v>
      </c>
      <c r="H29" s="53">
        <f t="shared" si="10"/>
        <v>5.5462184873949578</v>
      </c>
      <c r="I29" s="53">
        <f t="shared" si="11"/>
        <v>12.016806722689076</v>
      </c>
      <c r="J29" s="16">
        <f t="shared" si="12"/>
        <v>110</v>
      </c>
      <c r="K29" s="53">
        <f t="shared" si="13"/>
        <v>92.436974789915965</v>
      </c>
      <c r="L29" s="53">
        <f t="shared" si="14"/>
        <v>92.436974789915965</v>
      </c>
      <c r="O29" s="54">
        <v>0</v>
      </c>
      <c r="P29" s="54">
        <v>110</v>
      </c>
      <c r="Q29" s="54">
        <f t="shared" si="15"/>
        <v>110</v>
      </c>
      <c r="R29">
        <f t="shared" si="16"/>
        <v>0</v>
      </c>
      <c r="S29">
        <f t="shared" si="17"/>
        <v>110</v>
      </c>
    </row>
    <row r="30" spans="2:20" ht="30" x14ac:dyDescent="0.25">
      <c r="B30" s="11" t="s">
        <v>82</v>
      </c>
      <c r="C30" s="11" t="s">
        <v>25</v>
      </c>
      <c r="D30" s="15" t="s">
        <v>85</v>
      </c>
      <c r="E30" s="16">
        <v>1</v>
      </c>
      <c r="F30" s="16">
        <f>K30-G30</f>
        <v>33.613445378151262</v>
      </c>
      <c r="G30" s="16">
        <f>P30</f>
        <v>0</v>
      </c>
      <c r="H30" s="53">
        <f t="shared" si="10"/>
        <v>2.0168067226890756</v>
      </c>
      <c r="I30" s="53">
        <f t="shared" si="11"/>
        <v>4.3697478991596643</v>
      </c>
      <c r="J30" s="16">
        <f t="shared" si="12"/>
        <v>40</v>
      </c>
      <c r="K30" s="53">
        <f t="shared" si="13"/>
        <v>33.613445378151262</v>
      </c>
      <c r="L30" s="53">
        <f t="shared" si="14"/>
        <v>33.613445378151262</v>
      </c>
      <c r="O30" s="54">
        <v>40</v>
      </c>
      <c r="P30" s="54">
        <v>0</v>
      </c>
      <c r="Q30" s="54">
        <f t="shared" si="15"/>
        <v>40</v>
      </c>
      <c r="R30">
        <f t="shared" si="16"/>
        <v>40</v>
      </c>
      <c r="S30">
        <f t="shared" si="17"/>
        <v>0</v>
      </c>
    </row>
    <row r="31" spans="2:20" ht="30" x14ac:dyDescent="0.25">
      <c r="B31" s="11" t="s">
        <v>84</v>
      </c>
      <c r="C31" s="11"/>
      <c r="D31" s="15" t="s">
        <v>87</v>
      </c>
      <c r="E31" s="16">
        <v>1</v>
      </c>
      <c r="F31" s="16">
        <f>K31-G31</f>
        <v>67.226890756302524</v>
      </c>
      <c r="G31" s="16">
        <f>P31</f>
        <v>0</v>
      </c>
      <c r="H31" s="53">
        <f t="shared" si="10"/>
        <v>4.0336134453781511</v>
      </c>
      <c r="I31" s="53">
        <f t="shared" si="11"/>
        <v>8.7394957983193287</v>
      </c>
      <c r="J31" s="16">
        <f t="shared" si="12"/>
        <v>80</v>
      </c>
      <c r="K31" s="53">
        <f t="shared" si="13"/>
        <v>67.226890756302524</v>
      </c>
      <c r="L31" s="53">
        <f t="shared" si="14"/>
        <v>67.226890756302524</v>
      </c>
      <c r="O31" s="54">
        <v>80</v>
      </c>
      <c r="P31" s="54">
        <v>0</v>
      </c>
      <c r="Q31" s="54">
        <f t="shared" si="15"/>
        <v>80</v>
      </c>
      <c r="R31">
        <f t="shared" si="16"/>
        <v>80</v>
      </c>
      <c r="S31">
        <f t="shared" si="17"/>
        <v>0</v>
      </c>
    </row>
    <row r="32" spans="2:20" ht="125.25" customHeight="1" x14ac:dyDescent="0.25">
      <c r="B32" s="11" t="s">
        <v>86</v>
      </c>
      <c r="C32" s="11" t="s">
        <v>25</v>
      </c>
      <c r="D32" s="15" t="s">
        <v>89</v>
      </c>
      <c r="E32" s="16">
        <v>0</v>
      </c>
      <c r="F32" s="16">
        <f>O32</f>
        <v>0</v>
      </c>
      <c r="G32" s="16">
        <f>K32</f>
        <v>168.0672268907563</v>
      </c>
      <c r="H32" s="53">
        <f t="shared" si="10"/>
        <v>10.084033613445378</v>
      </c>
      <c r="I32" s="53">
        <f t="shared" si="11"/>
        <v>21.84873949579832</v>
      </c>
      <c r="J32" s="16">
        <f t="shared" si="12"/>
        <v>0</v>
      </c>
      <c r="K32" s="53">
        <f t="shared" si="13"/>
        <v>168.0672268907563</v>
      </c>
      <c r="L32" s="53">
        <f t="shared" si="14"/>
        <v>0</v>
      </c>
      <c r="O32" s="54">
        <v>0</v>
      </c>
      <c r="P32" s="54">
        <v>200</v>
      </c>
      <c r="Q32" s="54">
        <f t="shared" si="15"/>
        <v>200</v>
      </c>
      <c r="R32">
        <f t="shared" si="16"/>
        <v>0</v>
      </c>
      <c r="S32">
        <f t="shared" si="17"/>
        <v>0</v>
      </c>
    </row>
    <row r="33" spans="2:20" ht="30" x14ac:dyDescent="0.25">
      <c r="B33" s="11" t="s">
        <v>88</v>
      </c>
      <c r="C33" s="11" t="s">
        <v>25</v>
      </c>
      <c r="D33" s="15" t="s">
        <v>91</v>
      </c>
      <c r="E33" s="16">
        <v>0</v>
      </c>
      <c r="F33" s="16">
        <f>K33-G33</f>
        <v>84.033613445378151</v>
      </c>
      <c r="G33" s="16">
        <f>P33</f>
        <v>0</v>
      </c>
      <c r="H33" s="53">
        <f t="shared" si="10"/>
        <v>5.0420168067226889</v>
      </c>
      <c r="I33" s="53">
        <f t="shared" si="11"/>
        <v>10.92436974789916</v>
      </c>
      <c r="J33" s="16">
        <f t="shared" si="12"/>
        <v>0</v>
      </c>
      <c r="K33" s="53">
        <f t="shared" si="13"/>
        <v>84.033613445378151</v>
      </c>
      <c r="L33" s="53">
        <f t="shared" si="14"/>
        <v>0</v>
      </c>
      <c r="O33" s="54">
        <v>100</v>
      </c>
      <c r="P33" s="54">
        <v>0</v>
      </c>
      <c r="Q33" s="54">
        <f t="shared" si="15"/>
        <v>100</v>
      </c>
      <c r="R33">
        <f t="shared" si="16"/>
        <v>0</v>
      </c>
      <c r="S33">
        <f t="shared" si="17"/>
        <v>0</v>
      </c>
    </row>
    <row r="34" spans="2:20" ht="30" x14ac:dyDescent="0.25">
      <c r="B34" s="11" t="s">
        <v>90</v>
      </c>
      <c r="C34" s="11"/>
      <c r="D34" s="15" t="s">
        <v>93</v>
      </c>
      <c r="E34" s="16">
        <v>0</v>
      </c>
      <c r="F34" s="16">
        <f>K34-G34</f>
        <v>126.05042016806723</v>
      </c>
      <c r="G34" s="16">
        <f>P34</f>
        <v>0</v>
      </c>
      <c r="H34" s="53">
        <f t="shared" si="10"/>
        <v>7.5630252100840334</v>
      </c>
      <c r="I34" s="53">
        <f t="shared" si="11"/>
        <v>16.386554621848742</v>
      </c>
      <c r="J34" s="16">
        <f t="shared" si="12"/>
        <v>0</v>
      </c>
      <c r="K34" s="53">
        <f t="shared" si="13"/>
        <v>126.05042016806723</v>
      </c>
      <c r="L34" s="53">
        <f t="shared" si="14"/>
        <v>0</v>
      </c>
      <c r="O34" s="54">
        <v>150</v>
      </c>
      <c r="P34" s="54">
        <v>0</v>
      </c>
      <c r="Q34" s="54">
        <f t="shared" si="15"/>
        <v>150</v>
      </c>
      <c r="R34">
        <f t="shared" si="16"/>
        <v>0</v>
      </c>
      <c r="S34">
        <f t="shared" si="17"/>
        <v>0</v>
      </c>
    </row>
    <row r="35" spans="2:20" ht="141.75" customHeight="1" x14ac:dyDescent="0.25">
      <c r="B35" s="11" t="s">
        <v>92</v>
      </c>
      <c r="C35" s="11" t="s">
        <v>60</v>
      </c>
      <c r="D35" s="15" t="s">
        <v>97</v>
      </c>
      <c r="E35" s="16">
        <v>20</v>
      </c>
      <c r="F35" s="16">
        <f>O35</f>
        <v>0</v>
      </c>
      <c r="G35" s="16">
        <f>K35</f>
        <v>42.016806722689076</v>
      </c>
      <c r="H35" s="53">
        <f t="shared" si="10"/>
        <v>2.5210084033613445</v>
      </c>
      <c r="I35" s="53">
        <f t="shared" si="11"/>
        <v>5.46218487394958</v>
      </c>
      <c r="J35" s="16">
        <f t="shared" si="12"/>
        <v>1000</v>
      </c>
      <c r="K35" s="53">
        <f t="shared" si="13"/>
        <v>42.016806722689076</v>
      </c>
      <c r="L35" s="53">
        <f t="shared" si="14"/>
        <v>840.33613445378148</v>
      </c>
      <c r="O35" s="54">
        <v>0</v>
      </c>
      <c r="P35" s="54">
        <v>50</v>
      </c>
      <c r="Q35" s="54">
        <f t="shared" si="15"/>
        <v>50</v>
      </c>
      <c r="R35">
        <f t="shared" si="16"/>
        <v>0</v>
      </c>
      <c r="S35">
        <f t="shared" si="17"/>
        <v>1000</v>
      </c>
    </row>
    <row r="36" spans="2:20" ht="45" x14ac:dyDescent="0.25">
      <c r="B36" s="11" t="s">
        <v>94</v>
      </c>
      <c r="C36" s="11" t="s">
        <v>25</v>
      </c>
      <c r="D36" s="15" t="s">
        <v>99</v>
      </c>
      <c r="E36" s="16">
        <v>1</v>
      </c>
      <c r="F36" s="16">
        <f>K36-G36</f>
        <v>21.428571428571431</v>
      </c>
      <c r="G36" s="16">
        <f>P36</f>
        <v>50</v>
      </c>
      <c r="H36" s="53">
        <f t="shared" si="10"/>
        <v>4.2857142857142856</v>
      </c>
      <c r="I36" s="53">
        <f t="shared" si="11"/>
        <v>9.2857142857142865</v>
      </c>
      <c r="J36" s="16">
        <f t="shared" si="12"/>
        <v>85.000000000000014</v>
      </c>
      <c r="K36" s="53">
        <f t="shared" si="13"/>
        <v>71.428571428571431</v>
      </c>
      <c r="L36" s="53">
        <f t="shared" si="14"/>
        <v>71.428571428571431</v>
      </c>
      <c r="O36" s="54">
        <v>35</v>
      </c>
      <c r="P36" s="54">
        <v>50</v>
      </c>
      <c r="Q36" s="54">
        <f t="shared" si="15"/>
        <v>85</v>
      </c>
      <c r="R36">
        <f t="shared" si="16"/>
        <v>35</v>
      </c>
      <c r="S36">
        <f t="shared" si="17"/>
        <v>50</v>
      </c>
    </row>
    <row r="37" spans="2:20" ht="30" x14ac:dyDescent="0.25">
      <c r="B37" s="11" t="s">
        <v>96</v>
      </c>
      <c r="C37" s="11"/>
      <c r="D37" s="15" t="s">
        <v>101</v>
      </c>
      <c r="E37" s="16">
        <v>3</v>
      </c>
      <c r="F37" s="16">
        <f>K37-G37</f>
        <v>0.92436974789915982</v>
      </c>
      <c r="G37" s="16">
        <f>P37</f>
        <v>0</v>
      </c>
      <c r="H37" s="53">
        <f t="shared" si="10"/>
        <v>5.5462184873949584E-2</v>
      </c>
      <c r="I37" s="53">
        <f t="shared" si="11"/>
        <v>0.12016806722689079</v>
      </c>
      <c r="J37" s="16">
        <f t="shared" si="12"/>
        <v>3.3000000000000007</v>
      </c>
      <c r="K37" s="53">
        <f t="shared" si="13"/>
        <v>0.92436974789915982</v>
      </c>
      <c r="L37" s="53">
        <f t="shared" si="14"/>
        <v>2.7731092436974794</v>
      </c>
      <c r="O37" s="54">
        <v>1.1000000000000001</v>
      </c>
      <c r="P37" s="54">
        <v>0</v>
      </c>
      <c r="Q37" s="54">
        <f t="shared" si="15"/>
        <v>1.1000000000000001</v>
      </c>
      <c r="R37">
        <f t="shared" si="16"/>
        <v>3.3000000000000003</v>
      </c>
      <c r="S37">
        <f t="shared" si="17"/>
        <v>0</v>
      </c>
    </row>
    <row r="38" spans="2:20" ht="75" x14ac:dyDescent="0.25">
      <c r="B38" s="11" t="s">
        <v>98</v>
      </c>
      <c r="C38" s="11"/>
      <c r="D38" s="15" t="s">
        <v>103</v>
      </c>
      <c r="E38" s="16">
        <v>1</v>
      </c>
      <c r="F38" s="16">
        <f>K38-G38</f>
        <v>181.68067226890759</v>
      </c>
      <c r="G38" s="16">
        <f>P38</f>
        <v>20</v>
      </c>
      <c r="H38" s="53">
        <f t="shared" si="10"/>
        <v>12.100840336134455</v>
      </c>
      <c r="I38" s="53">
        <f t="shared" si="11"/>
        <v>26.218487394957986</v>
      </c>
      <c r="J38" s="16">
        <f t="shared" si="12"/>
        <v>240.00000000000003</v>
      </c>
      <c r="K38" s="53">
        <f t="shared" si="13"/>
        <v>201.68067226890759</v>
      </c>
      <c r="L38" s="53">
        <f t="shared" si="14"/>
        <v>201.68067226890759</v>
      </c>
      <c r="O38" s="54">
        <v>220</v>
      </c>
      <c r="P38" s="54">
        <v>20</v>
      </c>
      <c r="Q38" s="54">
        <f t="shared" si="15"/>
        <v>240</v>
      </c>
      <c r="R38">
        <f t="shared" si="16"/>
        <v>220</v>
      </c>
      <c r="S38">
        <f t="shared" si="17"/>
        <v>20</v>
      </c>
    </row>
    <row r="39" spans="2:20" ht="62.25" customHeight="1" x14ac:dyDescent="0.25">
      <c r="B39" s="11" t="s">
        <v>100</v>
      </c>
      <c r="C39" s="11" t="s">
        <v>25</v>
      </c>
      <c r="D39" s="15" t="s">
        <v>165</v>
      </c>
      <c r="E39" s="16">
        <v>1</v>
      </c>
      <c r="F39" s="16">
        <f>K39-G39</f>
        <v>122.85714285714286</v>
      </c>
      <c r="G39" s="16">
        <f>P39</f>
        <v>20</v>
      </c>
      <c r="H39" s="53">
        <f t="shared" si="10"/>
        <v>8.5714285714285712</v>
      </c>
      <c r="I39" s="53">
        <f t="shared" si="11"/>
        <v>18.571428571428573</v>
      </c>
      <c r="J39" s="16">
        <f t="shared" si="12"/>
        <v>170.00000000000003</v>
      </c>
      <c r="K39" s="53">
        <f t="shared" si="13"/>
        <v>142.85714285714286</v>
      </c>
      <c r="L39" s="53">
        <f t="shared" si="14"/>
        <v>142.85714285714286</v>
      </c>
      <c r="O39" s="54">
        <v>150</v>
      </c>
      <c r="P39" s="54">
        <v>20</v>
      </c>
      <c r="Q39" s="54">
        <f t="shared" si="15"/>
        <v>170</v>
      </c>
      <c r="R39">
        <f t="shared" si="16"/>
        <v>150</v>
      </c>
      <c r="S39">
        <f t="shared" si="17"/>
        <v>20</v>
      </c>
    </row>
    <row r="40" spans="2:20" ht="33" customHeight="1" x14ac:dyDescent="0.25">
      <c r="B40" s="11" t="s">
        <v>102</v>
      </c>
      <c r="C40" s="11"/>
      <c r="D40" s="15" t="s">
        <v>167</v>
      </c>
      <c r="E40" s="16">
        <v>23</v>
      </c>
      <c r="F40" s="16">
        <f>K40-G40</f>
        <v>3.96218487394958</v>
      </c>
      <c r="G40" s="16">
        <f>P40</f>
        <v>1.5</v>
      </c>
      <c r="H40" s="53">
        <f t="shared" si="10"/>
        <v>0.32773109243697479</v>
      </c>
      <c r="I40" s="53">
        <f t="shared" si="11"/>
        <v>0.71008403361344541</v>
      </c>
      <c r="J40" s="16">
        <f t="shared" si="12"/>
        <v>149.5</v>
      </c>
      <c r="K40" s="53">
        <f t="shared" si="13"/>
        <v>5.46218487394958</v>
      </c>
      <c r="L40" s="53">
        <f t="shared" si="14"/>
        <v>125.63025210084034</v>
      </c>
      <c r="O40" s="54">
        <v>5</v>
      </c>
      <c r="P40" s="54">
        <v>1.5</v>
      </c>
      <c r="Q40" s="54">
        <f t="shared" si="15"/>
        <v>6.5</v>
      </c>
      <c r="R40">
        <f t="shared" si="16"/>
        <v>115</v>
      </c>
      <c r="S40">
        <f t="shared" si="17"/>
        <v>34.5</v>
      </c>
    </row>
    <row r="41" spans="2:20" x14ac:dyDescent="0.25">
      <c r="E41" s="1"/>
      <c r="F41" s="1"/>
      <c r="G41" s="1"/>
    </row>
    <row r="42" spans="2:20" x14ac:dyDescent="0.25">
      <c r="E42" s="1"/>
      <c r="F42" s="1"/>
      <c r="J42" s="1">
        <f>SUM(J24:J40)</f>
        <v>2472.8000000000002</v>
      </c>
      <c r="K42" s="1">
        <f>SUM(K24:K40)</f>
        <v>1771.09243697479</v>
      </c>
      <c r="L42" s="1">
        <f>SUM(L24:L40)</f>
        <v>2077.9831932773109</v>
      </c>
      <c r="R42" s="1">
        <f>SUM(R24:R40)</f>
        <v>853.3</v>
      </c>
      <c r="S42" s="1">
        <f>SUM(S24:S40)</f>
        <v>1619.5</v>
      </c>
      <c r="T42" s="1">
        <f>R42+S42</f>
        <v>2472.8000000000002</v>
      </c>
    </row>
    <row r="43" spans="2:20" x14ac:dyDescent="0.25">
      <c r="E43" s="1"/>
      <c r="F43" s="1"/>
      <c r="G43" s="1"/>
    </row>
    <row r="44" spans="2:20" x14ac:dyDescent="0.25">
      <c r="B44" s="21" t="s">
        <v>104</v>
      </c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20" ht="90" customHeight="1" x14ac:dyDescent="0.25">
      <c r="B45" s="11" t="s">
        <v>169</v>
      </c>
      <c r="C45" s="11" t="s">
        <v>25</v>
      </c>
      <c r="D45" s="15" t="s">
        <v>170</v>
      </c>
      <c r="E45" s="13">
        <v>1</v>
      </c>
      <c r="F45" s="13">
        <f>K45-G45</f>
        <v>203.69747899159665</v>
      </c>
      <c r="G45" s="13">
        <f>P45</f>
        <v>40</v>
      </c>
      <c r="H45" s="53">
        <f>(F45+G45)*0.06</f>
        <v>14.621848739495798</v>
      </c>
      <c r="I45" s="53">
        <f>(G45+F45)*0.13</f>
        <v>31.680672268907568</v>
      </c>
      <c r="J45" s="16">
        <f>(F45+G45+H45+I45)*E45</f>
        <v>290.00000000000006</v>
      </c>
      <c r="K45" s="53">
        <f>Q45/1.19</f>
        <v>243.69747899159665</v>
      </c>
      <c r="L45" s="53">
        <f>K45*E45</f>
        <v>243.69747899159665</v>
      </c>
      <c r="O45" s="54">
        <v>250</v>
      </c>
      <c r="P45" s="54">
        <v>40</v>
      </c>
      <c r="Q45" s="54">
        <f>O45+P45</f>
        <v>290</v>
      </c>
      <c r="R45">
        <f>O45*E45</f>
        <v>250</v>
      </c>
      <c r="S45">
        <f>P45*E45</f>
        <v>40</v>
      </c>
    </row>
    <row r="46" spans="2:20" x14ac:dyDescent="0.25">
      <c r="E46" s="1"/>
      <c r="F46" s="1"/>
      <c r="G46" s="1"/>
      <c r="H46" s="1"/>
      <c r="I46" s="1"/>
      <c r="J46" s="1"/>
      <c r="O46" s="54"/>
      <c r="P46" s="54"/>
      <c r="Q46" s="54"/>
    </row>
    <row r="47" spans="2:20" x14ac:dyDescent="0.25">
      <c r="E47" s="1"/>
      <c r="F47" s="1"/>
      <c r="G47" s="1"/>
      <c r="H47" s="1"/>
      <c r="I47" s="1"/>
      <c r="J47" s="1">
        <f>SUM(J45)</f>
        <v>290.00000000000006</v>
      </c>
      <c r="K47" s="1">
        <f>SUM(K45)</f>
        <v>243.69747899159665</v>
      </c>
      <c r="L47" s="1">
        <f>SUM(L45)</f>
        <v>243.69747899159665</v>
      </c>
      <c r="R47" s="1">
        <f>SUM(R45)</f>
        <v>250</v>
      </c>
      <c r="S47" s="1">
        <f>SUM(S45)</f>
        <v>40</v>
      </c>
      <c r="T47" s="1">
        <f>R47+S47</f>
        <v>290</v>
      </c>
    </row>
    <row r="48" spans="2:20" x14ac:dyDescent="0.25">
      <c r="E48" s="1"/>
      <c r="F48" s="1"/>
    </row>
    <row r="49" spans="4:7" ht="37.5" x14ac:dyDescent="0.3">
      <c r="D49" s="24" t="s">
        <v>258</v>
      </c>
      <c r="E49" s="25"/>
      <c r="F49" s="26"/>
      <c r="G49" s="27">
        <f>J21+J42+J47</f>
        <v>30211.05</v>
      </c>
    </row>
    <row r="51" spans="4:7" ht="21" x14ac:dyDescent="0.35">
      <c r="D51" s="31" t="s">
        <v>108</v>
      </c>
      <c r="E51" s="32"/>
      <c r="F51" s="32"/>
      <c r="G51" s="33">
        <f>R21+R42+R47</f>
        <v>22700.55</v>
      </c>
    </row>
    <row r="52" spans="4:7" ht="21" x14ac:dyDescent="0.35">
      <c r="D52" s="31" t="s">
        <v>109</v>
      </c>
      <c r="E52" s="32"/>
      <c r="F52" s="32"/>
      <c r="G52" s="33">
        <f>S21+S42+S47</f>
        <v>7510.5</v>
      </c>
    </row>
  </sheetData>
  <mergeCells count="1">
    <mergeCell ref="B4:D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28" zoomScale="65" zoomScaleNormal="65" workbookViewId="0">
      <selection activeCell="P14" sqref="P14"/>
    </sheetView>
  </sheetViews>
  <sheetFormatPr baseColWidth="10" defaultColWidth="10.5703125" defaultRowHeight="15" x14ac:dyDescent="0.25"/>
  <cols>
    <col min="1" max="1" width="14.42578125" customWidth="1"/>
    <col min="4" max="4" width="62" customWidth="1"/>
    <col min="5" max="5" width="14.85546875" customWidth="1"/>
    <col min="6" max="6" width="13.85546875" customWidth="1"/>
    <col min="7" max="7" width="14.5703125" customWidth="1"/>
    <col min="24" max="24" width="13.7109375" customWidth="1"/>
  </cols>
  <sheetData>
    <row r="1" spans="2:24" x14ac:dyDescent="0.25">
      <c r="B1" t="s">
        <v>254</v>
      </c>
    </row>
    <row r="2" spans="2:24" ht="45" x14ac:dyDescent="0.25">
      <c r="B2" s="2" t="s">
        <v>0</v>
      </c>
      <c r="C2" s="3" t="s">
        <v>1</v>
      </c>
      <c r="D2" s="2" t="s">
        <v>2</v>
      </c>
      <c r="E2" s="2" t="s">
        <v>3</v>
      </c>
      <c r="F2" s="4" t="s">
        <v>4</v>
      </c>
      <c r="G2" s="5" t="s">
        <v>5</v>
      </c>
      <c r="H2" s="50" t="s">
        <v>215</v>
      </c>
      <c r="I2" s="50" t="s">
        <v>216</v>
      </c>
      <c r="J2" s="2" t="s">
        <v>217</v>
      </c>
      <c r="K2" s="4" t="s">
        <v>6</v>
      </c>
      <c r="L2" s="5" t="s">
        <v>7</v>
      </c>
    </row>
    <row r="4" spans="2:24" x14ac:dyDescent="0.25">
      <c r="B4" s="98" t="s">
        <v>113</v>
      </c>
      <c r="C4" s="98"/>
      <c r="D4" s="98"/>
      <c r="E4" s="9"/>
      <c r="F4" s="9"/>
      <c r="G4" s="9"/>
      <c r="H4" s="9"/>
      <c r="I4" s="9"/>
      <c r="J4" s="51"/>
      <c r="K4" s="9"/>
      <c r="L4" s="51"/>
      <c r="O4" t="s">
        <v>4</v>
      </c>
      <c r="P4" t="s">
        <v>5</v>
      </c>
      <c r="Q4" t="s">
        <v>7</v>
      </c>
      <c r="R4" t="s">
        <v>218</v>
      </c>
      <c r="S4" t="s">
        <v>219</v>
      </c>
    </row>
    <row r="5" spans="2:24" ht="98.25" customHeight="1" x14ac:dyDescent="0.25">
      <c r="B5" s="11" t="s">
        <v>24</v>
      </c>
      <c r="C5" s="11" t="s">
        <v>25</v>
      </c>
      <c r="D5" s="15" t="s">
        <v>125</v>
      </c>
      <c r="E5" s="16">
        <v>1</v>
      </c>
      <c r="F5" s="16">
        <f t="shared" ref="F5:F10" si="0">K5-G5</f>
        <v>6161.8067226890762</v>
      </c>
      <c r="G5" s="16">
        <f t="shared" ref="G5:G10" si="1">P5</f>
        <v>355</v>
      </c>
      <c r="H5" s="53">
        <f t="shared" ref="H5:H19" si="2">(F5+G5)*0.06</f>
        <v>391.00840336134456</v>
      </c>
      <c r="I5" s="53">
        <f t="shared" ref="I5:I19" si="3">(G5+F5)*0.13</f>
        <v>847.18487394957992</v>
      </c>
      <c r="J5" s="16">
        <f t="shared" ref="J5:J19" si="4">(F5+G5+H5+I5)*E5</f>
        <v>7755.0000000000009</v>
      </c>
      <c r="K5" s="53">
        <f t="shared" ref="K5:K19" si="5">Q5/1.19</f>
        <v>6516.8067226890762</v>
      </c>
      <c r="L5" s="53">
        <f t="shared" ref="L5:L19" si="6">K5*E5</f>
        <v>6516.8067226890762</v>
      </c>
      <c r="O5" s="54">
        <v>7400</v>
      </c>
      <c r="P5" s="54">
        <v>355</v>
      </c>
      <c r="Q5" s="54">
        <f t="shared" ref="Q5:Q15" si="7">(O5+P5)</f>
        <v>7755</v>
      </c>
      <c r="R5">
        <f t="shared" ref="R5:R19" si="8">O5*E5</f>
        <v>7400</v>
      </c>
      <c r="S5">
        <f t="shared" ref="S5:S19" si="9">P5*E5</f>
        <v>355</v>
      </c>
      <c r="X5" s="15"/>
    </row>
    <row r="6" spans="2:24" ht="81.75" customHeight="1" x14ac:dyDescent="0.25">
      <c r="B6" s="11" t="s">
        <v>27</v>
      </c>
      <c r="C6" s="11" t="s">
        <v>25</v>
      </c>
      <c r="D6" s="15" t="s">
        <v>28</v>
      </c>
      <c r="E6" s="16">
        <v>1</v>
      </c>
      <c r="F6" s="16">
        <f t="shared" si="0"/>
        <v>677.73109243697479</v>
      </c>
      <c r="G6" s="16">
        <f t="shared" si="1"/>
        <v>150</v>
      </c>
      <c r="H6" s="53">
        <f t="shared" si="2"/>
        <v>49.663865546218489</v>
      </c>
      <c r="I6" s="53">
        <f t="shared" si="3"/>
        <v>107.60504201680672</v>
      </c>
      <c r="J6" s="16">
        <f t="shared" si="4"/>
        <v>985</v>
      </c>
      <c r="K6" s="53">
        <f t="shared" si="5"/>
        <v>827.73109243697479</v>
      </c>
      <c r="L6" s="53">
        <f t="shared" si="6"/>
        <v>827.73109243697479</v>
      </c>
      <c r="O6" s="54">
        <v>835</v>
      </c>
      <c r="P6" s="54">
        <v>150</v>
      </c>
      <c r="Q6" s="54">
        <f t="shared" si="7"/>
        <v>985</v>
      </c>
      <c r="R6">
        <f t="shared" si="8"/>
        <v>835</v>
      </c>
      <c r="S6">
        <f t="shared" si="9"/>
        <v>150</v>
      </c>
    </row>
    <row r="7" spans="2:24" ht="61.5" customHeight="1" x14ac:dyDescent="0.25">
      <c r="B7" s="11" t="s">
        <v>29</v>
      </c>
      <c r="C7" s="11" t="s">
        <v>25</v>
      </c>
      <c r="D7" s="17" t="s">
        <v>255</v>
      </c>
      <c r="E7" s="16">
        <v>0</v>
      </c>
      <c r="F7" s="16">
        <f t="shared" si="0"/>
        <v>330.96638655462186</v>
      </c>
      <c r="G7" s="16">
        <f t="shared" si="1"/>
        <v>85</v>
      </c>
      <c r="H7" s="53">
        <f t="shared" si="2"/>
        <v>24.957983193277311</v>
      </c>
      <c r="I7" s="53">
        <f t="shared" si="3"/>
        <v>54.075630252100844</v>
      </c>
      <c r="J7" s="16">
        <f t="shared" si="4"/>
        <v>0</v>
      </c>
      <c r="K7" s="53">
        <f t="shared" si="5"/>
        <v>415.96638655462186</v>
      </c>
      <c r="L7" s="53">
        <f t="shared" si="6"/>
        <v>0</v>
      </c>
      <c r="O7" s="54">
        <v>410</v>
      </c>
      <c r="P7" s="54">
        <v>85</v>
      </c>
      <c r="Q7" s="54">
        <f t="shared" si="7"/>
        <v>495</v>
      </c>
      <c r="R7">
        <f t="shared" si="8"/>
        <v>0</v>
      </c>
      <c r="S7">
        <f t="shared" si="9"/>
        <v>0</v>
      </c>
    </row>
    <row r="8" spans="2:24" ht="123.75" customHeight="1" x14ac:dyDescent="0.25">
      <c r="B8" s="11" t="s">
        <v>31</v>
      </c>
      <c r="C8" s="11" t="s">
        <v>25</v>
      </c>
      <c r="D8" s="15" t="s">
        <v>38</v>
      </c>
      <c r="E8" s="16">
        <v>1</v>
      </c>
      <c r="F8" s="16">
        <f t="shared" si="0"/>
        <v>314.70588235294122</v>
      </c>
      <c r="G8" s="16">
        <f t="shared" si="1"/>
        <v>1450</v>
      </c>
      <c r="H8" s="53">
        <f t="shared" si="2"/>
        <v>105.88235294117646</v>
      </c>
      <c r="I8" s="53">
        <f t="shared" si="3"/>
        <v>229.41176470588238</v>
      </c>
      <c r="J8" s="16">
        <f t="shared" si="4"/>
        <v>2100</v>
      </c>
      <c r="K8" s="53">
        <f t="shared" si="5"/>
        <v>1764.7058823529412</v>
      </c>
      <c r="L8" s="53">
        <f t="shared" si="6"/>
        <v>1764.7058823529412</v>
      </c>
      <c r="O8" s="54">
        <v>650</v>
      </c>
      <c r="P8" s="54">
        <v>1450</v>
      </c>
      <c r="Q8" s="54">
        <f t="shared" si="7"/>
        <v>2100</v>
      </c>
      <c r="R8">
        <f t="shared" si="8"/>
        <v>650</v>
      </c>
      <c r="S8">
        <f t="shared" si="9"/>
        <v>1450</v>
      </c>
    </row>
    <row r="9" spans="2:24" ht="124.5" customHeight="1" x14ac:dyDescent="0.25">
      <c r="B9" s="11" t="s">
        <v>33</v>
      </c>
      <c r="C9" s="11" t="s">
        <v>25</v>
      </c>
      <c r="D9" s="15" t="s">
        <v>40</v>
      </c>
      <c r="E9" s="16">
        <v>1</v>
      </c>
      <c r="F9" s="16">
        <f t="shared" si="0"/>
        <v>714.28571428571433</v>
      </c>
      <c r="G9" s="16">
        <f t="shared" si="1"/>
        <v>0</v>
      </c>
      <c r="H9" s="53">
        <f t="shared" si="2"/>
        <v>42.857142857142861</v>
      </c>
      <c r="I9" s="53">
        <f t="shared" si="3"/>
        <v>92.857142857142861</v>
      </c>
      <c r="J9" s="16">
        <f t="shared" si="4"/>
        <v>850.00000000000011</v>
      </c>
      <c r="K9" s="53">
        <f t="shared" si="5"/>
        <v>714.28571428571433</v>
      </c>
      <c r="L9" s="53">
        <f t="shared" si="6"/>
        <v>714.28571428571433</v>
      </c>
      <c r="O9" s="54">
        <v>850</v>
      </c>
      <c r="P9" s="54">
        <v>0</v>
      </c>
      <c r="Q9" s="54">
        <f t="shared" si="7"/>
        <v>850</v>
      </c>
      <c r="R9">
        <f t="shared" si="8"/>
        <v>850</v>
      </c>
      <c r="S9">
        <f t="shared" si="9"/>
        <v>0</v>
      </c>
    </row>
    <row r="10" spans="2:24" ht="45" x14ac:dyDescent="0.25">
      <c r="B10" s="11" t="s">
        <v>35</v>
      </c>
      <c r="C10" s="11" t="s">
        <v>25</v>
      </c>
      <c r="D10" s="15" t="s">
        <v>42</v>
      </c>
      <c r="E10" s="42">
        <v>1</v>
      </c>
      <c r="F10" s="16">
        <f t="shared" si="0"/>
        <v>1584.7058823529412</v>
      </c>
      <c r="G10" s="16">
        <f t="shared" si="1"/>
        <v>180</v>
      </c>
      <c r="H10" s="53">
        <f t="shared" si="2"/>
        <v>105.88235294117646</v>
      </c>
      <c r="I10" s="53">
        <f t="shared" si="3"/>
        <v>229.41176470588238</v>
      </c>
      <c r="J10" s="16">
        <f t="shared" si="4"/>
        <v>2100</v>
      </c>
      <c r="K10" s="53">
        <f t="shared" si="5"/>
        <v>1764.7058823529412</v>
      </c>
      <c r="L10" s="53">
        <f t="shared" si="6"/>
        <v>1764.7058823529412</v>
      </c>
      <c r="O10" s="54">
        <v>1920</v>
      </c>
      <c r="P10" s="54">
        <v>180</v>
      </c>
      <c r="Q10" s="54">
        <f t="shared" si="7"/>
        <v>2100</v>
      </c>
      <c r="R10">
        <f t="shared" si="8"/>
        <v>1920</v>
      </c>
      <c r="S10">
        <f t="shared" si="9"/>
        <v>180</v>
      </c>
    </row>
    <row r="11" spans="2:24" ht="63" customHeight="1" x14ac:dyDescent="0.25">
      <c r="B11" s="11" t="s">
        <v>37</v>
      </c>
      <c r="C11" s="11" t="s">
        <v>25</v>
      </c>
      <c r="D11" s="15" t="s">
        <v>44</v>
      </c>
      <c r="E11" s="16">
        <v>1</v>
      </c>
      <c r="F11" s="16">
        <f>O11</f>
        <v>0</v>
      </c>
      <c r="G11" s="16">
        <f>K11</f>
        <v>210.0840336134454</v>
      </c>
      <c r="H11" s="53">
        <f t="shared" si="2"/>
        <v>12.605042016806724</v>
      </c>
      <c r="I11" s="53">
        <f t="shared" si="3"/>
        <v>27.310924369747902</v>
      </c>
      <c r="J11" s="16">
        <f t="shared" si="4"/>
        <v>250.00000000000003</v>
      </c>
      <c r="K11" s="53">
        <f t="shared" si="5"/>
        <v>210.0840336134454</v>
      </c>
      <c r="L11" s="53">
        <f t="shared" si="6"/>
        <v>210.0840336134454</v>
      </c>
      <c r="O11" s="54">
        <v>0</v>
      </c>
      <c r="P11" s="54">
        <v>250</v>
      </c>
      <c r="Q11" s="54">
        <f t="shared" si="7"/>
        <v>250</v>
      </c>
      <c r="R11">
        <f t="shared" si="8"/>
        <v>0</v>
      </c>
      <c r="S11">
        <f t="shared" si="9"/>
        <v>250</v>
      </c>
    </row>
    <row r="12" spans="2:24" ht="112.5" customHeight="1" x14ac:dyDescent="0.25">
      <c r="B12" s="11" t="s">
        <v>39</v>
      </c>
      <c r="C12" s="11" t="s">
        <v>25</v>
      </c>
      <c r="D12" s="15" t="s">
        <v>46</v>
      </c>
      <c r="E12" s="16">
        <v>1</v>
      </c>
      <c r="F12" s="16">
        <f>K12-G12</f>
        <v>375.0840336134454</v>
      </c>
      <c r="G12" s="16">
        <f>P12</f>
        <v>35</v>
      </c>
      <c r="H12" s="53">
        <f t="shared" si="2"/>
        <v>24.605042016806724</v>
      </c>
      <c r="I12" s="53">
        <f t="shared" si="3"/>
        <v>53.310924369747902</v>
      </c>
      <c r="J12" s="16">
        <f t="shared" si="4"/>
        <v>488.00000000000006</v>
      </c>
      <c r="K12" s="53">
        <f t="shared" si="5"/>
        <v>410.0840336134454</v>
      </c>
      <c r="L12" s="53">
        <f t="shared" si="6"/>
        <v>410.0840336134454</v>
      </c>
      <c r="O12" s="54">
        <v>453</v>
      </c>
      <c r="P12" s="54">
        <v>35</v>
      </c>
      <c r="Q12" s="54">
        <f t="shared" si="7"/>
        <v>488</v>
      </c>
      <c r="R12">
        <f t="shared" si="8"/>
        <v>453</v>
      </c>
      <c r="S12">
        <f t="shared" si="9"/>
        <v>35</v>
      </c>
    </row>
    <row r="13" spans="2:24" ht="69.75" customHeight="1" x14ac:dyDescent="0.25">
      <c r="B13" s="11" t="s">
        <v>41</v>
      </c>
      <c r="C13" s="11" t="s">
        <v>25</v>
      </c>
      <c r="D13" s="15" t="s">
        <v>48</v>
      </c>
      <c r="E13" s="16">
        <v>1</v>
      </c>
      <c r="F13" s="16">
        <f>K13-G13</f>
        <v>181.60504201680672</v>
      </c>
      <c r="G13" s="16">
        <f>P13</f>
        <v>6</v>
      </c>
      <c r="H13" s="53">
        <f t="shared" si="2"/>
        <v>11.256302521008402</v>
      </c>
      <c r="I13" s="53">
        <f t="shared" si="3"/>
        <v>24.388655462184875</v>
      </c>
      <c r="J13" s="16">
        <f t="shared" si="4"/>
        <v>223.25</v>
      </c>
      <c r="K13" s="53">
        <f t="shared" si="5"/>
        <v>187.60504201680672</v>
      </c>
      <c r="L13" s="53">
        <f t="shared" si="6"/>
        <v>187.60504201680672</v>
      </c>
      <c r="O13" s="54">
        <v>217.25</v>
      </c>
      <c r="P13" s="54">
        <v>6</v>
      </c>
      <c r="Q13" s="54">
        <f t="shared" si="7"/>
        <v>223.25</v>
      </c>
      <c r="R13">
        <f t="shared" si="8"/>
        <v>217.25</v>
      </c>
      <c r="S13">
        <f t="shared" si="9"/>
        <v>6</v>
      </c>
    </row>
    <row r="14" spans="2:24" ht="98.25" customHeight="1" x14ac:dyDescent="0.25">
      <c r="B14" s="11" t="s">
        <v>43</v>
      </c>
      <c r="C14" s="11" t="s">
        <v>25</v>
      </c>
      <c r="D14" s="15" t="s">
        <v>50</v>
      </c>
      <c r="E14" s="16">
        <v>1</v>
      </c>
      <c r="F14" s="16">
        <f>O14</f>
        <v>0</v>
      </c>
      <c r="G14" s="16">
        <f>K14</f>
        <v>1092.4369747899161</v>
      </c>
      <c r="H14" s="53">
        <f t="shared" si="2"/>
        <v>65.546218487394967</v>
      </c>
      <c r="I14" s="53">
        <f t="shared" si="3"/>
        <v>142.0168067226891</v>
      </c>
      <c r="J14" s="16">
        <f t="shared" si="4"/>
        <v>1300.0000000000002</v>
      </c>
      <c r="K14" s="53">
        <f t="shared" si="5"/>
        <v>1092.4369747899161</v>
      </c>
      <c r="L14" s="53">
        <f t="shared" si="6"/>
        <v>1092.4369747899161</v>
      </c>
      <c r="O14" s="54">
        <v>0</v>
      </c>
      <c r="P14" s="54">
        <v>1300</v>
      </c>
      <c r="Q14" s="54">
        <f t="shared" si="7"/>
        <v>1300</v>
      </c>
      <c r="R14">
        <f t="shared" si="8"/>
        <v>0</v>
      </c>
      <c r="S14">
        <f t="shared" si="9"/>
        <v>1300</v>
      </c>
    </row>
    <row r="15" spans="2:24" ht="57.75" customHeight="1" x14ac:dyDescent="0.25">
      <c r="B15" s="11" t="s">
        <v>45</v>
      </c>
      <c r="C15" s="11" t="s">
        <v>25</v>
      </c>
      <c r="D15" s="15" t="s">
        <v>52</v>
      </c>
      <c r="E15" s="16">
        <v>0</v>
      </c>
      <c r="F15" s="16">
        <f>O15</f>
        <v>0</v>
      </c>
      <c r="G15" s="16">
        <f>K15</f>
        <v>1008.4033613445379</v>
      </c>
      <c r="H15" s="53">
        <f t="shared" si="2"/>
        <v>60.504201680672267</v>
      </c>
      <c r="I15" s="53">
        <f t="shared" si="3"/>
        <v>131.09243697478993</v>
      </c>
      <c r="J15" s="16">
        <f t="shared" si="4"/>
        <v>0</v>
      </c>
      <c r="K15" s="53">
        <f t="shared" si="5"/>
        <v>1008.4033613445379</v>
      </c>
      <c r="L15" s="53">
        <f t="shared" si="6"/>
        <v>0</v>
      </c>
      <c r="O15" s="54">
        <v>0</v>
      </c>
      <c r="P15" s="54">
        <v>1200</v>
      </c>
      <c r="Q15">
        <f t="shared" si="7"/>
        <v>1200</v>
      </c>
      <c r="R15">
        <f t="shared" si="8"/>
        <v>0</v>
      </c>
      <c r="S15">
        <f t="shared" si="9"/>
        <v>0</v>
      </c>
    </row>
    <row r="16" spans="2:24" ht="48" customHeight="1" x14ac:dyDescent="0.25">
      <c r="B16" s="11" t="s">
        <v>47</v>
      </c>
      <c r="C16" s="11" t="s">
        <v>25</v>
      </c>
      <c r="D16" s="15" t="s">
        <v>56</v>
      </c>
      <c r="E16" s="16">
        <v>1</v>
      </c>
      <c r="F16" s="16">
        <f>K16-G16</f>
        <v>128.8655462184874</v>
      </c>
      <c r="G16" s="16">
        <f>P16</f>
        <v>35</v>
      </c>
      <c r="H16" s="53">
        <f t="shared" si="2"/>
        <v>9.8319327731092425</v>
      </c>
      <c r="I16" s="53">
        <f t="shared" si="3"/>
        <v>21.302521008403364</v>
      </c>
      <c r="J16" s="16">
        <f t="shared" si="4"/>
        <v>195</v>
      </c>
      <c r="K16" s="53">
        <f t="shared" si="5"/>
        <v>163.8655462184874</v>
      </c>
      <c r="L16" s="53">
        <f t="shared" si="6"/>
        <v>163.8655462184874</v>
      </c>
      <c r="O16" s="54">
        <v>160</v>
      </c>
      <c r="P16" s="54">
        <v>35</v>
      </c>
      <c r="Q16" s="54">
        <f>O16+P16</f>
        <v>195</v>
      </c>
      <c r="R16">
        <f t="shared" si="8"/>
        <v>160</v>
      </c>
      <c r="S16">
        <f t="shared" si="9"/>
        <v>35</v>
      </c>
    </row>
    <row r="17" spans="2:20" ht="67.5" customHeight="1" x14ac:dyDescent="0.25">
      <c r="B17" s="11" t="s">
        <v>49</v>
      </c>
      <c r="C17" s="11" t="s">
        <v>25</v>
      </c>
      <c r="D17" s="15" t="s">
        <v>58</v>
      </c>
      <c r="E17" s="16">
        <v>1</v>
      </c>
      <c r="F17" s="16">
        <f>K17-G17</f>
        <v>119.32773109243698</v>
      </c>
      <c r="G17" s="16">
        <f>P17</f>
        <v>200</v>
      </c>
      <c r="H17" s="53">
        <f t="shared" si="2"/>
        <v>19.159663865546218</v>
      </c>
      <c r="I17" s="53">
        <f t="shared" si="3"/>
        <v>41.512605042016808</v>
      </c>
      <c r="J17" s="16">
        <f t="shared" si="4"/>
        <v>380</v>
      </c>
      <c r="K17" s="53">
        <f t="shared" si="5"/>
        <v>319.32773109243698</v>
      </c>
      <c r="L17" s="53">
        <f t="shared" si="6"/>
        <v>319.32773109243698</v>
      </c>
      <c r="O17" s="54">
        <v>180</v>
      </c>
      <c r="P17" s="54">
        <v>200</v>
      </c>
      <c r="Q17" s="54">
        <f>O17+P17</f>
        <v>380</v>
      </c>
      <c r="R17">
        <f t="shared" si="8"/>
        <v>180</v>
      </c>
      <c r="S17">
        <f t="shared" si="9"/>
        <v>200</v>
      </c>
    </row>
    <row r="18" spans="2:20" ht="89.25" customHeight="1" x14ac:dyDescent="0.25">
      <c r="B18" s="11" t="s">
        <v>51</v>
      </c>
      <c r="C18" s="11" t="s">
        <v>25</v>
      </c>
      <c r="D18" s="15" t="s">
        <v>142</v>
      </c>
      <c r="E18" s="16">
        <v>0</v>
      </c>
      <c r="F18" s="16">
        <f>K18-G18</f>
        <v>179.66386554621852</v>
      </c>
      <c r="G18" s="16">
        <f>P18</f>
        <v>180</v>
      </c>
      <c r="H18" s="53">
        <f t="shared" si="2"/>
        <v>21.579831932773111</v>
      </c>
      <c r="I18" s="53">
        <f t="shared" si="3"/>
        <v>46.756302521008408</v>
      </c>
      <c r="J18" s="16">
        <f t="shared" si="4"/>
        <v>0</v>
      </c>
      <c r="K18" s="53">
        <f t="shared" si="5"/>
        <v>359.66386554621852</v>
      </c>
      <c r="L18" s="53">
        <f t="shared" si="6"/>
        <v>0</v>
      </c>
      <c r="O18" s="54">
        <v>248</v>
      </c>
      <c r="P18" s="54">
        <v>180</v>
      </c>
      <c r="Q18" s="54">
        <f>O18+P18</f>
        <v>428</v>
      </c>
      <c r="R18">
        <f t="shared" si="8"/>
        <v>0</v>
      </c>
      <c r="S18">
        <f t="shared" si="9"/>
        <v>0</v>
      </c>
    </row>
    <row r="19" spans="2:20" ht="33" customHeight="1" x14ac:dyDescent="0.25">
      <c r="B19" s="11" t="s">
        <v>53</v>
      </c>
      <c r="C19" s="11" t="s">
        <v>25</v>
      </c>
      <c r="D19" s="15" t="s">
        <v>144</v>
      </c>
      <c r="E19" s="16">
        <v>1</v>
      </c>
      <c r="F19" s="16">
        <f>K19-G19</f>
        <v>198.31932773109244</v>
      </c>
      <c r="G19" s="16">
        <f>P19</f>
        <v>0</v>
      </c>
      <c r="H19" s="53">
        <f t="shared" si="2"/>
        <v>11.899159663865547</v>
      </c>
      <c r="I19" s="53">
        <f t="shared" si="3"/>
        <v>25.781512605042018</v>
      </c>
      <c r="J19" s="16">
        <f t="shared" si="4"/>
        <v>236.00000000000003</v>
      </c>
      <c r="K19" s="53">
        <f t="shared" si="5"/>
        <v>198.31932773109244</v>
      </c>
      <c r="L19" s="53">
        <f t="shared" si="6"/>
        <v>198.31932773109244</v>
      </c>
      <c r="O19" s="54">
        <v>236</v>
      </c>
      <c r="P19" s="54">
        <v>0</v>
      </c>
      <c r="Q19" s="54">
        <f>O19+P19</f>
        <v>236</v>
      </c>
      <c r="R19">
        <f t="shared" si="8"/>
        <v>236</v>
      </c>
      <c r="S19">
        <f t="shared" si="9"/>
        <v>0</v>
      </c>
    </row>
    <row r="20" spans="2:20" x14ac:dyDescent="0.25">
      <c r="D20" s="55"/>
      <c r="E20" s="1"/>
      <c r="F20" s="1"/>
      <c r="G20" s="1"/>
      <c r="H20" s="54"/>
      <c r="I20" s="54"/>
      <c r="J20" s="1"/>
      <c r="K20" s="54"/>
      <c r="O20" s="54"/>
      <c r="P20" s="54"/>
      <c r="Q20" s="54"/>
    </row>
    <row r="21" spans="2:20" x14ac:dyDescent="0.25">
      <c r="E21" s="1"/>
      <c r="F21" s="1"/>
      <c r="G21" s="1"/>
      <c r="H21" s="54"/>
      <c r="I21" s="54"/>
      <c r="J21" s="1">
        <f>SUM(J5:J19)</f>
        <v>16862.25</v>
      </c>
      <c r="K21" s="1">
        <f>SUM(K5:K19)</f>
        <v>15953.991596638656</v>
      </c>
      <c r="L21" s="1">
        <f>SUM(L5:L19)</f>
        <v>14169.957983193279</v>
      </c>
      <c r="R21" s="1">
        <f>SUM(R5:R19)</f>
        <v>12901.25</v>
      </c>
      <c r="S21" s="1">
        <f>SUM(S5:S19)</f>
        <v>3961</v>
      </c>
      <c r="T21" s="1">
        <f>R21+S21</f>
        <v>16862.25</v>
      </c>
    </row>
    <row r="22" spans="2:20" x14ac:dyDescent="0.25">
      <c r="E22" s="1"/>
      <c r="F22" s="1"/>
      <c r="G22" s="1"/>
    </row>
    <row r="23" spans="2:20" x14ac:dyDescent="0.25">
      <c r="B23" s="21" t="s">
        <v>69</v>
      </c>
      <c r="C23" s="9"/>
      <c r="D23" s="9"/>
      <c r="E23" s="9"/>
      <c r="F23" s="9"/>
      <c r="G23" s="9"/>
      <c r="H23" s="9"/>
      <c r="I23" s="9"/>
      <c r="J23" s="9"/>
      <c r="K23" s="9"/>
      <c r="L23" s="51"/>
    </row>
    <row r="24" spans="2:20" ht="112.5" customHeight="1" x14ac:dyDescent="0.25">
      <c r="B24" s="11" t="s">
        <v>70</v>
      </c>
      <c r="C24" s="11" t="s">
        <v>25</v>
      </c>
      <c r="D24" s="15" t="s">
        <v>256</v>
      </c>
      <c r="E24" s="16">
        <v>1</v>
      </c>
      <c r="F24" s="13">
        <f>O24</f>
        <v>0</v>
      </c>
      <c r="G24" s="13">
        <f>K24</f>
        <v>197.47899159663865</v>
      </c>
      <c r="H24" s="53">
        <f t="shared" ref="H24:H40" si="10">(F24+G24)*0.06</f>
        <v>11.848739495798318</v>
      </c>
      <c r="I24" s="53">
        <f t="shared" ref="I24:I40" si="11">(G24+F24)*0.13</f>
        <v>25.672268907563026</v>
      </c>
      <c r="J24" s="13">
        <f t="shared" ref="J24:J40" si="12">(F24+G24+H24+I24)*E24</f>
        <v>235</v>
      </c>
      <c r="K24" s="53">
        <f t="shared" ref="K24:K40" si="13">Q24/1.19</f>
        <v>197.47899159663865</v>
      </c>
      <c r="L24" s="53">
        <f t="shared" ref="L24:L40" si="14">K24*E24</f>
        <v>197.47899159663865</v>
      </c>
      <c r="O24" s="54">
        <v>0</v>
      </c>
      <c r="P24" s="54">
        <v>235</v>
      </c>
      <c r="Q24" s="54">
        <f t="shared" ref="Q24:Q40" si="15">O24+P24</f>
        <v>235</v>
      </c>
      <c r="R24">
        <f t="shared" ref="R24:R40" si="16">O24*E24</f>
        <v>0</v>
      </c>
      <c r="S24">
        <f t="shared" ref="S24:S40" si="17">P24*E24</f>
        <v>235</v>
      </c>
    </row>
    <row r="25" spans="2:20" ht="95.25" customHeight="1" x14ac:dyDescent="0.25">
      <c r="B25" s="11" t="s">
        <v>72</v>
      </c>
      <c r="C25" s="11" t="s">
        <v>25</v>
      </c>
      <c r="D25" s="15" t="s">
        <v>257</v>
      </c>
      <c r="E25" s="16">
        <v>0</v>
      </c>
      <c r="F25" s="16">
        <f>O25</f>
        <v>0</v>
      </c>
      <c r="G25" s="16">
        <f>K25</f>
        <v>235.29411764705884</v>
      </c>
      <c r="H25" s="53">
        <f t="shared" si="10"/>
        <v>14.117647058823531</v>
      </c>
      <c r="I25" s="53">
        <f t="shared" si="11"/>
        <v>30.588235294117649</v>
      </c>
      <c r="J25" s="16">
        <f t="shared" si="12"/>
        <v>0</v>
      </c>
      <c r="K25" s="53">
        <f t="shared" si="13"/>
        <v>235.29411764705884</v>
      </c>
      <c r="L25" s="53">
        <f t="shared" si="14"/>
        <v>0</v>
      </c>
      <c r="O25" s="54">
        <v>0</v>
      </c>
      <c r="P25" s="54">
        <v>280</v>
      </c>
      <c r="Q25" s="54">
        <f t="shared" si="15"/>
        <v>280</v>
      </c>
      <c r="R25">
        <f t="shared" si="16"/>
        <v>0</v>
      </c>
      <c r="S25">
        <f t="shared" si="17"/>
        <v>0</v>
      </c>
    </row>
    <row r="26" spans="2:20" ht="115.5" customHeight="1" x14ac:dyDescent="0.25">
      <c r="B26" s="11" t="s">
        <v>74</v>
      </c>
      <c r="C26" s="11" t="s">
        <v>25</v>
      </c>
      <c r="D26" s="15" t="s">
        <v>77</v>
      </c>
      <c r="E26" s="16">
        <v>0</v>
      </c>
      <c r="F26" s="16">
        <f>O26</f>
        <v>0</v>
      </c>
      <c r="G26" s="16">
        <f>K26</f>
        <v>126.05042016806723</v>
      </c>
      <c r="H26" s="53">
        <f t="shared" si="10"/>
        <v>7.5630252100840334</v>
      </c>
      <c r="I26" s="53">
        <f t="shared" si="11"/>
        <v>16.386554621848742</v>
      </c>
      <c r="J26" s="16">
        <f t="shared" si="12"/>
        <v>0</v>
      </c>
      <c r="K26" s="53">
        <f t="shared" si="13"/>
        <v>126.05042016806723</v>
      </c>
      <c r="L26" s="53">
        <f t="shared" si="14"/>
        <v>0</v>
      </c>
      <c r="O26" s="54">
        <v>0</v>
      </c>
      <c r="P26" s="54">
        <v>150</v>
      </c>
      <c r="Q26" s="54">
        <f t="shared" si="15"/>
        <v>150</v>
      </c>
      <c r="R26">
        <f t="shared" si="16"/>
        <v>0</v>
      </c>
      <c r="S26">
        <f t="shared" si="17"/>
        <v>0</v>
      </c>
    </row>
    <row r="27" spans="2:20" ht="30" x14ac:dyDescent="0.25">
      <c r="B27" s="11" t="s">
        <v>76</v>
      </c>
      <c r="C27" s="11" t="s">
        <v>25</v>
      </c>
      <c r="D27" s="15" t="s">
        <v>151</v>
      </c>
      <c r="E27" s="16">
        <v>0</v>
      </c>
      <c r="F27" s="16">
        <f>K27-G27</f>
        <v>75.630252100840337</v>
      </c>
      <c r="G27" s="16">
        <f>P27</f>
        <v>0</v>
      </c>
      <c r="H27" s="53">
        <f t="shared" si="10"/>
        <v>4.53781512605042</v>
      </c>
      <c r="I27" s="53">
        <f t="shared" si="11"/>
        <v>9.8319327731092443</v>
      </c>
      <c r="J27" s="16">
        <f t="shared" si="12"/>
        <v>0</v>
      </c>
      <c r="K27" s="53">
        <f t="shared" si="13"/>
        <v>75.630252100840337</v>
      </c>
      <c r="L27" s="53">
        <f t="shared" si="14"/>
        <v>0</v>
      </c>
      <c r="O27" s="54">
        <v>90</v>
      </c>
      <c r="P27" s="54">
        <v>0</v>
      </c>
      <c r="Q27" s="54">
        <f t="shared" si="15"/>
        <v>90</v>
      </c>
      <c r="R27">
        <f t="shared" si="16"/>
        <v>0</v>
      </c>
      <c r="S27">
        <f t="shared" si="17"/>
        <v>0</v>
      </c>
    </row>
    <row r="28" spans="2:20" ht="30" x14ac:dyDescent="0.25">
      <c r="B28" s="11" t="s">
        <v>78</v>
      </c>
      <c r="C28" s="11"/>
      <c r="D28" s="15" t="s">
        <v>153</v>
      </c>
      <c r="E28" s="16">
        <v>0</v>
      </c>
      <c r="F28" s="16">
        <f>K28-G28</f>
        <v>100.84033613445379</v>
      </c>
      <c r="G28" s="16">
        <f>P28</f>
        <v>0</v>
      </c>
      <c r="H28" s="53">
        <f t="shared" si="10"/>
        <v>6.0504201680672276</v>
      </c>
      <c r="I28" s="53">
        <f t="shared" si="11"/>
        <v>13.109243697478993</v>
      </c>
      <c r="J28" s="16">
        <f t="shared" si="12"/>
        <v>0</v>
      </c>
      <c r="K28" s="53">
        <f t="shared" si="13"/>
        <v>100.84033613445379</v>
      </c>
      <c r="L28" s="53">
        <f t="shared" si="14"/>
        <v>0</v>
      </c>
      <c r="O28" s="54">
        <v>120</v>
      </c>
      <c r="P28" s="54">
        <v>0</v>
      </c>
      <c r="Q28" s="54">
        <f t="shared" si="15"/>
        <v>120</v>
      </c>
      <c r="R28">
        <f t="shared" si="16"/>
        <v>0</v>
      </c>
      <c r="S28">
        <f t="shared" si="17"/>
        <v>0</v>
      </c>
    </row>
    <row r="29" spans="2:20" ht="105" customHeight="1" x14ac:dyDescent="0.25">
      <c r="B29" s="11" t="s">
        <v>80</v>
      </c>
      <c r="C29" s="11" t="s">
        <v>25</v>
      </c>
      <c r="D29" s="15" t="s">
        <v>83</v>
      </c>
      <c r="E29" s="16">
        <v>0</v>
      </c>
      <c r="F29" s="16">
        <f>O29</f>
        <v>0</v>
      </c>
      <c r="G29" s="16">
        <f>K29</f>
        <v>92.436974789915965</v>
      </c>
      <c r="H29" s="53">
        <f t="shared" si="10"/>
        <v>5.5462184873949578</v>
      </c>
      <c r="I29" s="53">
        <f t="shared" si="11"/>
        <v>12.016806722689076</v>
      </c>
      <c r="J29" s="16">
        <f t="shared" si="12"/>
        <v>0</v>
      </c>
      <c r="K29" s="53">
        <f t="shared" si="13"/>
        <v>92.436974789915965</v>
      </c>
      <c r="L29" s="53">
        <f t="shared" si="14"/>
        <v>0</v>
      </c>
      <c r="O29" s="54">
        <v>0</v>
      </c>
      <c r="P29" s="54">
        <v>110</v>
      </c>
      <c r="Q29" s="54">
        <f t="shared" si="15"/>
        <v>110</v>
      </c>
      <c r="R29">
        <f t="shared" si="16"/>
        <v>0</v>
      </c>
      <c r="S29">
        <f t="shared" si="17"/>
        <v>0</v>
      </c>
    </row>
    <row r="30" spans="2:20" ht="30" x14ac:dyDescent="0.25">
      <c r="B30" s="11" t="s">
        <v>82</v>
      </c>
      <c r="C30" s="11" t="s">
        <v>25</v>
      </c>
      <c r="D30" s="15" t="s">
        <v>85</v>
      </c>
      <c r="E30" s="16">
        <v>0</v>
      </c>
      <c r="F30" s="16">
        <f>K30-G30</f>
        <v>33.613445378151262</v>
      </c>
      <c r="G30" s="16">
        <f>P30</f>
        <v>0</v>
      </c>
      <c r="H30" s="53">
        <f t="shared" si="10"/>
        <v>2.0168067226890756</v>
      </c>
      <c r="I30" s="53">
        <f t="shared" si="11"/>
        <v>4.3697478991596643</v>
      </c>
      <c r="J30" s="16">
        <f t="shared" si="12"/>
        <v>0</v>
      </c>
      <c r="K30" s="53">
        <f t="shared" si="13"/>
        <v>33.613445378151262</v>
      </c>
      <c r="L30" s="53">
        <f t="shared" si="14"/>
        <v>0</v>
      </c>
      <c r="O30" s="54">
        <v>40</v>
      </c>
      <c r="P30" s="54">
        <v>0</v>
      </c>
      <c r="Q30" s="54">
        <f t="shared" si="15"/>
        <v>40</v>
      </c>
      <c r="R30">
        <f t="shared" si="16"/>
        <v>0</v>
      </c>
      <c r="S30">
        <f t="shared" si="17"/>
        <v>0</v>
      </c>
    </row>
    <row r="31" spans="2:20" ht="30" x14ac:dyDescent="0.25">
      <c r="B31" s="11" t="s">
        <v>84</v>
      </c>
      <c r="C31" s="11"/>
      <c r="D31" s="15" t="s">
        <v>87</v>
      </c>
      <c r="E31" s="16">
        <v>0</v>
      </c>
      <c r="F31" s="16">
        <f>K31-G31</f>
        <v>67.226890756302524</v>
      </c>
      <c r="G31" s="16">
        <f>P31</f>
        <v>0</v>
      </c>
      <c r="H31" s="53">
        <f t="shared" si="10"/>
        <v>4.0336134453781511</v>
      </c>
      <c r="I31" s="53">
        <f t="shared" si="11"/>
        <v>8.7394957983193287</v>
      </c>
      <c r="J31" s="16">
        <f t="shared" si="12"/>
        <v>0</v>
      </c>
      <c r="K31" s="53">
        <f t="shared" si="13"/>
        <v>67.226890756302524</v>
      </c>
      <c r="L31" s="53">
        <f t="shared" si="14"/>
        <v>0</v>
      </c>
      <c r="O31" s="54">
        <v>80</v>
      </c>
      <c r="P31" s="54">
        <v>0</v>
      </c>
      <c r="Q31" s="54">
        <f t="shared" si="15"/>
        <v>80</v>
      </c>
      <c r="R31">
        <f t="shared" si="16"/>
        <v>0</v>
      </c>
      <c r="S31">
        <f t="shared" si="17"/>
        <v>0</v>
      </c>
    </row>
    <row r="32" spans="2:20" ht="125.25" customHeight="1" x14ac:dyDescent="0.25">
      <c r="B32" s="11" t="s">
        <v>86</v>
      </c>
      <c r="C32" s="11" t="s">
        <v>25</v>
      </c>
      <c r="D32" s="15" t="s">
        <v>89</v>
      </c>
      <c r="E32" s="16">
        <v>0</v>
      </c>
      <c r="F32" s="16">
        <f>O32</f>
        <v>0</v>
      </c>
      <c r="G32" s="16">
        <f>K32</f>
        <v>168.0672268907563</v>
      </c>
      <c r="H32" s="53">
        <f t="shared" si="10"/>
        <v>10.084033613445378</v>
      </c>
      <c r="I32" s="53">
        <f t="shared" si="11"/>
        <v>21.84873949579832</v>
      </c>
      <c r="J32" s="16">
        <f t="shared" si="12"/>
        <v>0</v>
      </c>
      <c r="K32" s="53">
        <f t="shared" si="13"/>
        <v>168.0672268907563</v>
      </c>
      <c r="L32" s="53">
        <f t="shared" si="14"/>
        <v>0</v>
      </c>
      <c r="O32" s="54">
        <v>0</v>
      </c>
      <c r="P32" s="54">
        <v>200</v>
      </c>
      <c r="Q32" s="54">
        <f t="shared" si="15"/>
        <v>200</v>
      </c>
      <c r="R32">
        <f t="shared" si="16"/>
        <v>0</v>
      </c>
      <c r="S32">
        <f t="shared" si="17"/>
        <v>0</v>
      </c>
    </row>
    <row r="33" spans="2:20" ht="30" x14ac:dyDescent="0.25">
      <c r="B33" s="11" t="s">
        <v>88</v>
      </c>
      <c r="C33" s="11" t="s">
        <v>25</v>
      </c>
      <c r="D33" s="15" t="s">
        <v>91</v>
      </c>
      <c r="E33" s="16">
        <v>0</v>
      </c>
      <c r="F33" s="16">
        <f>K33-G33</f>
        <v>84.033613445378151</v>
      </c>
      <c r="G33" s="16">
        <f>P33</f>
        <v>0</v>
      </c>
      <c r="H33" s="53">
        <f t="shared" si="10"/>
        <v>5.0420168067226889</v>
      </c>
      <c r="I33" s="53">
        <f t="shared" si="11"/>
        <v>10.92436974789916</v>
      </c>
      <c r="J33" s="16">
        <f t="shared" si="12"/>
        <v>0</v>
      </c>
      <c r="K33" s="53">
        <f t="shared" si="13"/>
        <v>84.033613445378151</v>
      </c>
      <c r="L33" s="53">
        <f t="shared" si="14"/>
        <v>0</v>
      </c>
      <c r="O33" s="54">
        <v>100</v>
      </c>
      <c r="P33" s="54">
        <v>0</v>
      </c>
      <c r="Q33" s="54">
        <f t="shared" si="15"/>
        <v>100</v>
      </c>
      <c r="R33">
        <f t="shared" si="16"/>
        <v>0</v>
      </c>
      <c r="S33">
        <f t="shared" si="17"/>
        <v>0</v>
      </c>
    </row>
    <row r="34" spans="2:20" ht="30" x14ac:dyDescent="0.25">
      <c r="B34" s="11" t="s">
        <v>90</v>
      </c>
      <c r="C34" s="11"/>
      <c r="D34" s="15" t="s">
        <v>93</v>
      </c>
      <c r="E34" s="16">
        <v>0</v>
      </c>
      <c r="F34" s="16">
        <f>K34-G34</f>
        <v>126.05042016806723</v>
      </c>
      <c r="G34" s="16">
        <f>P34</f>
        <v>0</v>
      </c>
      <c r="H34" s="53">
        <f t="shared" si="10"/>
        <v>7.5630252100840334</v>
      </c>
      <c r="I34" s="53">
        <f t="shared" si="11"/>
        <v>16.386554621848742</v>
      </c>
      <c r="J34" s="16">
        <f t="shared" si="12"/>
        <v>0</v>
      </c>
      <c r="K34" s="53">
        <f t="shared" si="13"/>
        <v>126.05042016806723</v>
      </c>
      <c r="L34" s="53">
        <f t="shared" si="14"/>
        <v>0</v>
      </c>
      <c r="O34" s="54">
        <v>150</v>
      </c>
      <c r="P34" s="54">
        <v>0</v>
      </c>
      <c r="Q34" s="54">
        <f t="shared" si="15"/>
        <v>150</v>
      </c>
      <c r="R34">
        <f t="shared" si="16"/>
        <v>0</v>
      </c>
      <c r="S34">
        <f t="shared" si="17"/>
        <v>0</v>
      </c>
    </row>
    <row r="35" spans="2:20" ht="141.75" customHeight="1" x14ac:dyDescent="0.25">
      <c r="B35" s="11" t="s">
        <v>92</v>
      </c>
      <c r="C35" s="11" t="s">
        <v>60</v>
      </c>
      <c r="D35" s="15" t="s">
        <v>97</v>
      </c>
      <c r="E35" s="16">
        <v>0</v>
      </c>
      <c r="F35" s="16">
        <f>O35</f>
        <v>0</v>
      </c>
      <c r="G35" s="16">
        <f>K35</f>
        <v>42.016806722689076</v>
      </c>
      <c r="H35" s="53">
        <f t="shared" si="10"/>
        <v>2.5210084033613445</v>
      </c>
      <c r="I35" s="53">
        <f t="shared" si="11"/>
        <v>5.46218487394958</v>
      </c>
      <c r="J35" s="16">
        <f t="shared" si="12"/>
        <v>0</v>
      </c>
      <c r="K35" s="53">
        <f t="shared" si="13"/>
        <v>42.016806722689076</v>
      </c>
      <c r="L35" s="53">
        <f t="shared" si="14"/>
        <v>0</v>
      </c>
      <c r="O35" s="54">
        <v>0</v>
      </c>
      <c r="P35" s="54">
        <v>50</v>
      </c>
      <c r="Q35" s="54">
        <f t="shared" si="15"/>
        <v>50</v>
      </c>
      <c r="R35">
        <f t="shared" si="16"/>
        <v>0</v>
      </c>
      <c r="S35">
        <f t="shared" si="17"/>
        <v>0</v>
      </c>
    </row>
    <row r="36" spans="2:20" ht="45" x14ac:dyDescent="0.25">
      <c r="B36" s="11" t="s">
        <v>94</v>
      </c>
      <c r="C36" s="11" t="s">
        <v>25</v>
      </c>
      <c r="D36" s="15" t="s">
        <v>99</v>
      </c>
      <c r="E36" s="16">
        <v>1</v>
      </c>
      <c r="F36" s="16">
        <f>K36-G36</f>
        <v>21.428571428571431</v>
      </c>
      <c r="G36" s="16">
        <f>P36</f>
        <v>50</v>
      </c>
      <c r="H36" s="53">
        <f t="shared" si="10"/>
        <v>4.2857142857142856</v>
      </c>
      <c r="I36" s="53">
        <f t="shared" si="11"/>
        <v>9.2857142857142865</v>
      </c>
      <c r="J36" s="16">
        <f t="shared" si="12"/>
        <v>85.000000000000014</v>
      </c>
      <c r="K36" s="53">
        <f t="shared" si="13"/>
        <v>71.428571428571431</v>
      </c>
      <c r="L36" s="53">
        <f t="shared" si="14"/>
        <v>71.428571428571431</v>
      </c>
      <c r="O36" s="54">
        <v>35</v>
      </c>
      <c r="P36" s="54">
        <v>50</v>
      </c>
      <c r="Q36" s="54">
        <f t="shared" si="15"/>
        <v>85</v>
      </c>
      <c r="R36">
        <f t="shared" si="16"/>
        <v>35</v>
      </c>
      <c r="S36">
        <f t="shared" si="17"/>
        <v>50</v>
      </c>
    </row>
    <row r="37" spans="2:20" ht="30" x14ac:dyDescent="0.25">
      <c r="B37" s="11" t="s">
        <v>96</v>
      </c>
      <c r="C37" s="11"/>
      <c r="D37" s="15" t="s">
        <v>101</v>
      </c>
      <c r="E37" s="16">
        <v>3</v>
      </c>
      <c r="F37" s="16">
        <f>K37-G37</f>
        <v>0.92436974789915982</v>
      </c>
      <c r="G37" s="16">
        <f>P37</f>
        <v>0</v>
      </c>
      <c r="H37" s="53">
        <f t="shared" si="10"/>
        <v>5.5462184873949584E-2</v>
      </c>
      <c r="I37" s="53">
        <f t="shared" si="11"/>
        <v>0.12016806722689079</v>
      </c>
      <c r="J37" s="16">
        <f t="shared" si="12"/>
        <v>3.3000000000000007</v>
      </c>
      <c r="K37" s="53">
        <f t="shared" si="13"/>
        <v>0.92436974789915982</v>
      </c>
      <c r="L37" s="53">
        <f t="shared" si="14"/>
        <v>2.7731092436974794</v>
      </c>
      <c r="O37" s="54">
        <v>1.1000000000000001</v>
      </c>
      <c r="P37" s="54">
        <v>0</v>
      </c>
      <c r="Q37" s="54">
        <f t="shared" si="15"/>
        <v>1.1000000000000001</v>
      </c>
      <c r="R37">
        <f t="shared" si="16"/>
        <v>3.3000000000000003</v>
      </c>
      <c r="S37">
        <f t="shared" si="17"/>
        <v>0</v>
      </c>
    </row>
    <row r="38" spans="2:20" ht="75" x14ac:dyDescent="0.25">
      <c r="B38" s="11" t="s">
        <v>98</v>
      </c>
      <c r="C38" s="11"/>
      <c r="D38" s="15" t="s">
        <v>103</v>
      </c>
      <c r="E38" s="16">
        <v>1</v>
      </c>
      <c r="F38" s="16">
        <f>K38-G38</f>
        <v>181.68067226890759</v>
      </c>
      <c r="G38" s="16">
        <f>P38</f>
        <v>20</v>
      </c>
      <c r="H38" s="53">
        <f t="shared" si="10"/>
        <v>12.100840336134455</v>
      </c>
      <c r="I38" s="53">
        <f t="shared" si="11"/>
        <v>26.218487394957986</v>
      </c>
      <c r="J38" s="16">
        <f t="shared" si="12"/>
        <v>240.00000000000003</v>
      </c>
      <c r="K38" s="53">
        <f t="shared" si="13"/>
        <v>201.68067226890759</v>
      </c>
      <c r="L38" s="53">
        <f t="shared" si="14"/>
        <v>201.68067226890759</v>
      </c>
      <c r="O38" s="54">
        <v>220</v>
      </c>
      <c r="P38" s="54">
        <v>20</v>
      </c>
      <c r="Q38" s="54">
        <f t="shared" si="15"/>
        <v>240</v>
      </c>
      <c r="R38">
        <f t="shared" si="16"/>
        <v>220</v>
      </c>
      <c r="S38">
        <f t="shared" si="17"/>
        <v>20</v>
      </c>
    </row>
    <row r="39" spans="2:20" ht="62.25" customHeight="1" x14ac:dyDescent="0.25">
      <c r="B39" s="11" t="s">
        <v>100</v>
      </c>
      <c r="C39" s="11" t="s">
        <v>25</v>
      </c>
      <c r="D39" s="15" t="s">
        <v>165</v>
      </c>
      <c r="E39" s="16">
        <v>1</v>
      </c>
      <c r="F39" s="16">
        <f>K39-G39</f>
        <v>122.85714285714286</v>
      </c>
      <c r="G39" s="16">
        <f>P39</f>
        <v>20</v>
      </c>
      <c r="H39" s="53">
        <f t="shared" si="10"/>
        <v>8.5714285714285712</v>
      </c>
      <c r="I39" s="53">
        <f t="shared" si="11"/>
        <v>18.571428571428573</v>
      </c>
      <c r="J39" s="16">
        <f t="shared" si="12"/>
        <v>170.00000000000003</v>
      </c>
      <c r="K39" s="53">
        <f t="shared" si="13"/>
        <v>142.85714285714286</v>
      </c>
      <c r="L39" s="53">
        <f t="shared" si="14"/>
        <v>142.85714285714286</v>
      </c>
      <c r="O39" s="54">
        <v>150</v>
      </c>
      <c r="P39" s="54">
        <v>20</v>
      </c>
      <c r="Q39" s="54">
        <f t="shared" si="15"/>
        <v>170</v>
      </c>
      <c r="R39">
        <f t="shared" si="16"/>
        <v>150</v>
      </c>
      <c r="S39">
        <f t="shared" si="17"/>
        <v>20</v>
      </c>
    </row>
    <row r="40" spans="2:20" ht="33" customHeight="1" x14ac:dyDescent="0.25">
      <c r="B40" s="11" t="s">
        <v>102</v>
      </c>
      <c r="C40" s="11"/>
      <c r="D40" s="15" t="s">
        <v>167</v>
      </c>
      <c r="E40" s="16">
        <v>5</v>
      </c>
      <c r="F40" s="16">
        <f>K40-G40</f>
        <v>3.96218487394958</v>
      </c>
      <c r="G40" s="16">
        <f>P40</f>
        <v>1.5</v>
      </c>
      <c r="H40" s="53">
        <f t="shared" si="10"/>
        <v>0.32773109243697479</v>
      </c>
      <c r="I40" s="53">
        <f t="shared" si="11"/>
        <v>0.71008403361344541</v>
      </c>
      <c r="J40" s="16">
        <f t="shared" si="12"/>
        <v>32.5</v>
      </c>
      <c r="K40" s="53">
        <f t="shared" si="13"/>
        <v>5.46218487394958</v>
      </c>
      <c r="L40" s="53">
        <f t="shared" si="14"/>
        <v>27.310924369747902</v>
      </c>
      <c r="O40" s="54">
        <v>5</v>
      </c>
      <c r="P40" s="54">
        <v>1.5</v>
      </c>
      <c r="Q40" s="54">
        <f t="shared" si="15"/>
        <v>6.5</v>
      </c>
      <c r="R40">
        <f t="shared" si="16"/>
        <v>25</v>
      </c>
      <c r="S40">
        <f t="shared" si="17"/>
        <v>7.5</v>
      </c>
    </row>
    <row r="41" spans="2:20" x14ac:dyDescent="0.25">
      <c r="E41" s="1"/>
      <c r="F41" s="1"/>
      <c r="G41" s="1"/>
    </row>
    <row r="42" spans="2:20" x14ac:dyDescent="0.25">
      <c r="E42" s="1"/>
      <c r="F42" s="1"/>
      <c r="J42" s="1">
        <f>SUM(J24:J40)</f>
        <v>765.80000000000007</v>
      </c>
      <c r="K42" s="1">
        <f>SUM(K24:K40)</f>
        <v>1771.09243697479</v>
      </c>
      <c r="L42" s="1">
        <f>SUM(L24:L40)</f>
        <v>643.52941176470597</v>
      </c>
      <c r="R42" s="1">
        <f>SUM(R24:R40)</f>
        <v>433.3</v>
      </c>
      <c r="S42" s="1">
        <f>SUM(S24:S40)</f>
        <v>332.5</v>
      </c>
      <c r="T42" s="1">
        <f>R42+S42</f>
        <v>765.8</v>
      </c>
    </row>
    <row r="43" spans="2:20" x14ac:dyDescent="0.25">
      <c r="E43" s="1"/>
      <c r="F43" s="1"/>
      <c r="G43" s="1"/>
    </row>
    <row r="44" spans="2:20" x14ac:dyDescent="0.25">
      <c r="B44" s="21" t="s">
        <v>104</v>
      </c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20" ht="90" customHeight="1" x14ac:dyDescent="0.25">
      <c r="B45" s="11" t="s">
        <v>169</v>
      </c>
      <c r="C45" s="11" t="s">
        <v>25</v>
      </c>
      <c r="D45" s="15" t="s">
        <v>170</v>
      </c>
      <c r="E45" s="13">
        <v>1</v>
      </c>
      <c r="F45" s="13">
        <f>K45-G45</f>
        <v>203.69747899159665</v>
      </c>
      <c r="G45" s="13">
        <f>P45</f>
        <v>40</v>
      </c>
      <c r="H45" s="53">
        <f>(F45+G45)*0.06</f>
        <v>14.621848739495798</v>
      </c>
      <c r="I45" s="53">
        <f>(G45+F45)*0.13</f>
        <v>31.680672268907568</v>
      </c>
      <c r="J45" s="16">
        <f>(F45+G45+H45+I45)*E45</f>
        <v>290.00000000000006</v>
      </c>
      <c r="K45" s="53">
        <f>Q45/1.19</f>
        <v>243.69747899159665</v>
      </c>
      <c r="L45" s="53">
        <f>K45*E45</f>
        <v>243.69747899159665</v>
      </c>
      <c r="O45" s="54">
        <v>250</v>
      </c>
      <c r="P45" s="54">
        <v>40</v>
      </c>
      <c r="Q45" s="54">
        <f>O45+P45</f>
        <v>290</v>
      </c>
      <c r="R45">
        <f>O45*E45</f>
        <v>250</v>
      </c>
      <c r="S45">
        <f>P45*E45</f>
        <v>40</v>
      </c>
    </row>
    <row r="46" spans="2:20" x14ac:dyDescent="0.25">
      <c r="E46" s="1"/>
      <c r="F46" s="1"/>
      <c r="G46" s="1"/>
      <c r="H46" s="1"/>
      <c r="I46" s="1"/>
      <c r="J46" s="1"/>
      <c r="O46" s="54"/>
      <c r="P46" s="54"/>
      <c r="Q46" s="54"/>
    </row>
    <row r="47" spans="2:20" x14ac:dyDescent="0.25">
      <c r="E47" s="1"/>
      <c r="F47" s="1"/>
      <c r="G47" s="1"/>
      <c r="H47" s="1"/>
      <c r="I47" s="1"/>
      <c r="J47" s="1">
        <f>SUM(J45)</f>
        <v>290.00000000000006</v>
      </c>
      <c r="K47" s="1">
        <f>SUM(K45)</f>
        <v>243.69747899159665</v>
      </c>
      <c r="L47" s="1">
        <f>SUM(L45)</f>
        <v>243.69747899159665</v>
      </c>
      <c r="R47" s="1">
        <f>SUM(R45)</f>
        <v>250</v>
      </c>
      <c r="S47" s="1">
        <f>SUM(S45)</f>
        <v>40</v>
      </c>
      <c r="T47" s="1">
        <f>R47+S47</f>
        <v>290</v>
      </c>
    </row>
    <row r="48" spans="2:20" x14ac:dyDescent="0.25">
      <c r="E48" s="1"/>
      <c r="F48" s="1"/>
    </row>
    <row r="49" spans="4:7" ht="37.5" x14ac:dyDescent="0.3">
      <c r="D49" s="24" t="s">
        <v>258</v>
      </c>
      <c r="E49" s="25"/>
      <c r="F49" s="26"/>
      <c r="G49" s="27">
        <f>J21+J42+J47</f>
        <v>17918.05</v>
      </c>
    </row>
    <row r="51" spans="4:7" ht="21" x14ac:dyDescent="0.35">
      <c r="D51" s="31" t="s">
        <v>108</v>
      </c>
      <c r="E51" s="32"/>
      <c r="F51" s="32"/>
      <c r="G51" s="33">
        <f>R21+R42+R47</f>
        <v>13584.55</v>
      </c>
    </row>
    <row r="52" spans="4:7" ht="21" x14ac:dyDescent="0.35">
      <c r="D52" s="31" t="s">
        <v>109</v>
      </c>
      <c r="E52" s="32"/>
      <c r="F52" s="32"/>
      <c r="G52" s="33">
        <f>S21+S42+S47</f>
        <v>4333.5</v>
      </c>
    </row>
  </sheetData>
  <mergeCells count="1">
    <mergeCell ref="B4:D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3"/>
  <sheetViews>
    <sheetView topLeftCell="A13" zoomScale="65" zoomScaleNormal="65" workbookViewId="0">
      <selection activeCell="L1" sqref="L1"/>
    </sheetView>
  </sheetViews>
  <sheetFormatPr baseColWidth="10" defaultColWidth="10.5703125" defaultRowHeight="15" x14ac:dyDescent="0.25"/>
  <cols>
    <col min="1" max="1" width="14.42578125" customWidth="1"/>
    <col min="4" max="4" width="62" customWidth="1"/>
    <col min="5" max="5" width="14.85546875" customWidth="1"/>
    <col min="6" max="6" width="13.85546875" customWidth="1"/>
    <col min="7" max="7" width="14.5703125" customWidth="1"/>
    <col min="24" max="24" width="13.7109375" customWidth="1"/>
  </cols>
  <sheetData>
    <row r="1" spans="2:24" x14ac:dyDescent="0.25">
      <c r="B1" t="s">
        <v>254</v>
      </c>
    </row>
    <row r="2" spans="2:24" ht="45" x14ac:dyDescent="0.25">
      <c r="B2" s="2" t="s">
        <v>0</v>
      </c>
      <c r="C2" s="3" t="s">
        <v>1</v>
      </c>
      <c r="D2" s="2" t="s">
        <v>2</v>
      </c>
      <c r="E2" s="2" t="s">
        <v>3</v>
      </c>
      <c r="F2" s="4" t="s">
        <v>4</v>
      </c>
      <c r="G2" s="5" t="s">
        <v>5</v>
      </c>
      <c r="H2" s="50" t="s">
        <v>215</v>
      </c>
      <c r="I2" s="50" t="s">
        <v>216</v>
      </c>
      <c r="J2" s="2" t="s">
        <v>217</v>
      </c>
      <c r="K2" s="4" t="s">
        <v>6</v>
      </c>
      <c r="L2" s="5" t="s">
        <v>7</v>
      </c>
    </row>
    <row r="4" spans="2:24" x14ac:dyDescent="0.25">
      <c r="B4" s="98" t="s">
        <v>113</v>
      </c>
      <c r="C4" s="98"/>
      <c r="D4" s="98"/>
      <c r="E4" s="9"/>
      <c r="F4" s="9"/>
      <c r="G4" s="9"/>
      <c r="H4" s="9"/>
      <c r="I4" s="9"/>
      <c r="J4" s="51"/>
      <c r="K4" s="9"/>
      <c r="L4" s="51"/>
      <c r="O4" t="s">
        <v>4</v>
      </c>
      <c r="P4" t="s">
        <v>5</v>
      </c>
      <c r="Q4" t="s">
        <v>7</v>
      </c>
      <c r="R4" t="s">
        <v>218</v>
      </c>
      <c r="S4" t="s">
        <v>219</v>
      </c>
    </row>
    <row r="5" spans="2:24" ht="98.25" customHeight="1" x14ac:dyDescent="0.25">
      <c r="B5" s="11" t="s">
        <v>24</v>
      </c>
      <c r="C5" s="11" t="s">
        <v>25</v>
      </c>
      <c r="D5" s="15" t="s">
        <v>125</v>
      </c>
      <c r="E5" s="16">
        <v>1</v>
      </c>
      <c r="F5" s="16">
        <f t="shared" ref="F5:F10" si="0">K5-G5</f>
        <v>6161.8067226890762</v>
      </c>
      <c r="G5" s="16">
        <f t="shared" ref="G5:G10" si="1">P5</f>
        <v>355</v>
      </c>
      <c r="H5" s="53">
        <f t="shared" ref="H5:H20" si="2">(F5+G5)*0.06</f>
        <v>391.00840336134456</v>
      </c>
      <c r="I5" s="53">
        <f t="shared" ref="I5:I20" si="3">(G5+F5)*0.13</f>
        <v>847.18487394957992</v>
      </c>
      <c r="J5" s="16">
        <f t="shared" ref="J5:J20" si="4">(F5+G5+H5+I5)*E5</f>
        <v>7755.0000000000009</v>
      </c>
      <c r="K5" s="53">
        <f t="shared" ref="K5:K20" si="5">Q5/1.19</f>
        <v>6516.8067226890762</v>
      </c>
      <c r="L5" s="53">
        <f t="shared" ref="L5:L20" si="6">K5*E5</f>
        <v>6516.8067226890762</v>
      </c>
      <c r="O5" s="54">
        <v>7400</v>
      </c>
      <c r="P5" s="54">
        <v>355</v>
      </c>
      <c r="Q5" s="54">
        <f t="shared" ref="Q5:Q15" si="7">(O5+P5)</f>
        <v>7755</v>
      </c>
      <c r="R5">
        <f t="shared" ref="R5:R20" si="8">O5*E5</f>
        <v>7400</v>
      </c>
      <c r="S5">
        <f t="shared" ref="S5:S20" si="9">P5*E5</f>
        <v>355</v>
      </c>
      <c r="X5" s="15"/>
    </row>
    <row r="6" spans="2:24" ht="81.75" customHeight="1" x14ac:dyDescent="0.25">
      <c r="B6" s="11" t="s">
        <v>27</v>
      </c>
      <c r="C6" s="11" t="s">
        <v>25</v>
      </c>
      <c r="D6" s="15" t="s">
        <v>28</v>
      </c>
      <c r="E6" s="16">
        <v>1</v>
      </c>
      <c r="F6" s="16">
        <f t="shared" si="0"/>
        <v>677.73109243697479</v>
      </c>
      <c r="G6" s="16">
        <f t="shared" si="1"/>
        <v>150</v>
      </c>
      <c r="H6" s="53">
        <f t="shared" si="2"/>
        <v>49.663865546218489</v>
      </c>
      <c r="I6" s="53">
        <f t="shared" si="3"/>
        <v>107.60504201680672</v>
      </c>
      <c r="J6" s="16">
        <f t="shared" si="4"/>
        <v>985</v>
      </c>
      <c r="K6" s="53">
        <f t="shared" si="5"/>
        <v>827.73109243697479</v>
      </c>
      <c r="L6" s="53">
        <f t="shared" si="6"/>
        <v>827.73109243697479</v>
      </c>
      <c r="O6" s="54">
        <v>835</v>
      </c>
      <c r="P6" s="54">
        <v>150</v>
      </c>
      <c r="Q6" s="54">
        <f t="shared" si="7"/>
        <v>985</v>
      </c>
      <c r="R6">
        <f t="shared" si="8"/>
        <v>835</v>
      </c>
      <c r="S6">
        <f t="shared" si="9"/>
        <v>150</v>
      </c>
    </row>
    <row r="7" spans="2:24" ht="61.5" customHeight="1" x14ac:dyDescent="0.25">
      <c r="B7" s="11" t="s">
        <v>29</v>
      </c>
      <c r="C7" s="11" t="s">
        <v>25</v>
      </c>
      <c r="D7" s="17" t="s">
        <v>255</v>
      </c>
      <c r="E7" s="16">
        <v>1</v>
      </c>
      <c r="F7" s="16">
        <f t="shared" si="0"/>
        <v>330.96638655462186</v>
      </c>
      <c r="G7" s="16">
        <f t="shared" si="1"/>
        <v>85</v>
      </c>
      <c r="H7" s="53">
        <f t="shared" si="2"/>
        <v>24.957983193277311</v>
      </c>
      <c r="I7" s="53">
        <f t="shared" si="3"/>
        <v>54.075630252100844</v>
      </c>
      <c r="J7" s="16">
        <f t="shared" si="4"/>
        <v>495</v>
      </c>
      <c r="K7" s="53">
        <f t="shared" si="5"/>
        <v>415.96638655462186</v>
      </c>
      <c r="L7" s="53">
        <f t="shared" si="6"/>
        <v>415.96638655462186</v>
      </c>
      <c r="O7" s="54">
        <v>410</v>
      </c>
      <c r="P7" s="54">
        <v>85</v>
      </c>
      <c r="Q7" s="54">
        <f t="shared" si="7"/>
        <v>495</v>
      </c>
      <c r="R7">
        <f t="shared" si="8"/>
        <v>410</v>
      </c>
      <c r="S7">
        <f t="shared" si="9"/>
        <v>85</v>
      </c>
    </row>
    <row r="8" spans="2:24" ht="123.75" customHeight="1" x14ac:dyDescent="0.25">
      <c r="B8" s="11" t="s">
        <v>31</v>
      </c>
      <c r="C8" s="11" t="s">
        <v>25</v>
      </c>
      <c r="D8" s="15" t="s">
        <v>38</v>
      </c>
      <c r="E8" s="16">
        <v>1</v>
      </c>
      <c r="F8" s="16">
        <f t="shared" si="0"/>
        <v>314.70588235294122</v>
      </c>
      <c r="G8" s="16">
        <f t="shared" si="1"/>
        <v>1450</v>
      </c>
      <c r="H8" s="53">
        <f t="shared" si="2"/>
        <v>105.88235294117646</v>
      </c>
      <c r="I8" s="53">
        <f t="shared" si="3"/>
        <v>229.41176470588238</v>
      </c>
      <c r="J8" s="16">
        <f t="shared" si="4"/>
        <v>2100</v>
      </c>
      <c r="K8" s="53">
        <f t="shared" si="5"/>
        <v>1764.7058823529412</v>
      </c>
      <c r="L8" s="53">
        <f t="shared" si="6"/>
        <v>1764.7058823529412</v>
      </c>
      <c r="O8" s="54">
        <v>650</v>
      </c>
      <c r="P8" s="54">
        <v>1450</v>
      </c>
      <c r="Q8" s="54">
        <f t="shared" si="7"/>
        <v>2100</v>
      </c>
      <c r="R8">
        <f t="shared" si="8"/>
        <v>650</v>
      </c>
      <c r="S8">
        <f t="shared" si="9"/>
        <v>1450</v>
      </c>
    </row>
    <row r="9" spans="2:24" ht="124.5" customHeight="1" x14ac:dyDescent="0.25">
      <c r="B9" s="11" t="s">
        <v>33</v>
      </c>
      <c r="C9" s="11" t="s">
        <v>25</v>
      </c>
      <c r="D9" s="15" t="s">
        <v>40</v>
      </c>
      <c r="E9" s="16">
        <v>1</v>
      </c>
      <c r="F9" s="16">
        <f t="shared" si="0"/>
        <v>773.10924369747897</v>
      </c>
      <c r="G9" s="16">
        <f t="shared" si="1"/>
        <v>0</v>
      </c>
      <c r="H9" s="53">
        <f t="shared" si="2"/>
        <v>46.386554621848738</v>
      </c>
      <c r="I9" s="53">
        <f t="shared" si="3"/>
        <v>100.50420168067227</v>
      </c>
      <c r="J9" s="16">
        <f t="shared" si="4"/>
        <v>920</v>
      </c>
      <c r="K9" s="53">
        <f t="shared" si="5"/>
        <v>773.10924369747897</v>
      </c>
      <c r="L9" s="53">
        <f t="shared" si="6"/>
        <v>773.10924369747897</v>
      </c>
      <c r="O9" s="54">
        <v>920</v>
      </c>
      <c r="P9" s="54">
        <v>0</v>
      </c>
      <c r="Q9" s="54">
        <f t="shared" si="7"/>
        <v>920</v>
      </c>
      <c r="R9">
        <f t="shared" si="8"/>
        <v>920</v>
      </c>
      <c r="S9">
        <f t="shared" si="9"/>
        <v>0</v>
      </c>
    </row>
    <row r="10" spans="2:24" ht="45" x14ac:dyDescent="0.25">
      <c r="B10" s="11" t="s">
        <v>35</v>
      </c>
      <c r="C10" s="11" t="s">
        <v>25</v>
      </c>
      <c r="D10" s="15" t="s">
        <v>42</v>
      </c>
      <c r="E10" s="42">
        <v>1</v>
      </c>
      <c r="F10" s="16">
        <f t="shared" si="0"/>
        <v>1584.7058823529412</v>
      </c>
      <c r="G10" s="16">
        <f t="shared" si="1"/>
        <v>180</v>
      </c>
      <c r="H10" s="53">
        <f t="shared" si="2"/>
        <v>105.88235294117646</v>
      </c>
      <c r="I10" s="53">
        <f t="shared" si="3"/>
        <v>229.41176470588238</v>
      </c>
      <c r="J10" s="16">
        <f t="shared" si="4"/>
        <v>2100</v>
      </c>
      <c r="K10" s="53">
        <f t="shared" si="5"/>
        <v>1764.7058823529412</v>
      </c>
      <c r="L10" s="53">
        <f t="shared" si="6"/>
        <v>1764.7058823529412</v>
      </c>
      <c r="O10" s="54">
        <v>1920</v>
      </c>
      <c r="P10" s="54">
        <v>180</v>
      </c>
      <c r="Q10" s="54">
        <f t="shared" si="7"/>
        <v>2100</v>
      </c>
      <c r="R10">
        <f t="shared" si="8"/>
        <v>1920</v>
      </c>
      <c r="S10">
        <f t="shared" si="9"/>
        <v>180</v>
      </c>
    </row>
    <row r="11" spans="2:24" ht="63" customHeight="1" x14ac:dyDescent="0.25">
      <c r="B11" s="11" t="s">
        <v>37</v>
      </c>
      <c r="C11" s="11" t="s">
        <v>25</v>
      </c>
      <c r="D11" s="15" t="s">
        <v>44</v>
      </c>
      <c r="E11" s="16">
        <v>1</v>
      </c>
      <c r="F11" s="16">
        <f>O11</f>
        <v>0</v>
      </c>
      <c r="G11" s="16">
        <f>K11</f>
        <v>210.0840336134454</v>
      </c>
      <c r="H11" s="53">
        <f t="shared" si="2"/>
        <v>12.605042016806724</v>
      </c>
      <c r="I11" s="53">
        <f t="shared" si="3"/>
        <v>27.310924369747902</v>
      </c>
      <c r="J11" s="16">
        <f t="shared" si="4"/>
        <v>250.00000000000003</v>
      </c>
      <c r="K11" s="53">
        <f t="shared" si="5"/>
        <v>210.0840336134454</v>
      </c>
      <c r="L11" s="53">
        <f t="shared" si="6"/>
        <v>210.0840336134454</v>
      </c>
      <c r="O11" s="54">
        <v>0</v>
      </c>
      <c r="P11" s="54">
        <v>250</v>
      </c>
      <c r="Q11" s="54">
        <f t="shared" si="7"/>
        <v>250</v>
      </c>
      <c r="R11">
        <f t="shared" si="8"/>
        <v>0</v>
      </c>
      <c r="S11">
        <f t="shared" si="9"/>
        <v>250</v>
      </c>
    </row>
    <row r="12" spans="2:24" ht="112.5" customHeight="1" x14ac:dyDescent="0.25">
      <c r="B12" s="11" t="s">
        <v>39</v>
      </c>
      <c r="C12" s="11" t="s">
        <v>25</v>
      </c>
      <c r="D12" s="15" t="s">
        <v>46</v>
      </c>
      <c r="E12" s="16">
        <v>1</v>
      </c>
      <c r="F12" s="16">
        <f>K12-G12</f>
        <v>375.0840336134454</v>
      </c>
      <c r="G12" s="16">
        <f>P12</f>
        <v>35</v>
      </c>
      <c r="H12" s="53">
        <f t="shared" si="2"/>
        <v>24.605042016806724</v>
      </c>
      <c r="I12" s="53">
        <f t="shared" si="3"/>
        <v>53.310924369747902</v>
      </c>
      <c r="J12" s="16">
        <f t="shared" si="4"/>
        <v>488.00000000000006</v>
      </c>
      <c r="K12" s="53">
        <f t="shared" si="5"/>
        <v>410.0840336134454</v>
      </c>
      <c r="L12" s="53">
        <f t="shared" si="6"/>
        <v>410.0840336134454</v>
      </c>
      <c r="O12" s="54">
        <v>453</v>
      </c>
      <c r="P12" s="54">
        <v>35</v>
      </c>
      <c r="Q12" s="54">
        <f t="shared" si="7"/>
        <v>488</v>
      </c>
      <c r="R12">
        <f t="shared" si="8"/>
        <v>453</v>
      </c>
      <c r="S12">
        <f t="shared" si="9"/>
        <v>35</v>
      </c>
    </row>
    <row r="13" spans="2:24" ht="69.75" customHeight="1" x14ac:dyDescent="0.25">
      <c r="B13" s="11" t="s">
        <v>41</v>
      </c>
      <c r="C13" s="11" t="s">
        <v>25</v>
      </c>
      <c r="D13" s="15" t="s">
        <v>48</v>
      </c>
      <c r="E13" s="16">
        <v>1</v>
      </c>
      <c r="F13" s="16">
        <f>K13-G13</f>
        <v>181.60504201680672</v>
      </c>
      <c r="G13" s="16">
        <f>P13</f>
        <v>6</v>
      </c>
      <c r="H13" s="53">
        <f t="shared" si="2"/>
        <v>11.256302521008402</v>
      </c>
      <c r="I13" s="53">
        <f t="shared" si="3"/>
        <v>24.388655462184875</v>
      </c>
      <c r="J13" s="16">
        <f t="shared" si="4"/>
        <v>223.25</v>
      </c>
      <c r="K13" s="53">
        <f t="shared" si="5"/>
        <v>187.60504201680672</v>
      </c>
      <c r="L13" s="53">
        <f t="shared" si="6"/>
        <v>187.60504201680672</v>
      </c>
      <c r="O13" s="54">
        <v>217.25</v>
      </c>
      <c r="P13" s="54">
        <v>6</v>
      </c>
      <c r="Q13" s="54">
        <f t="shared" si="7"/>
        <v>223.25</v>
      </c>
      <c r="R13">
        <f t="shared" si="8"/>
        <v>217.25</v>
      </c>
      <c r="S13">
        <f t="shared" si="9"/>
        <v>6</v>
      </c>
    </row>
    <row r="14" spans="2:24" ht="98.25" customHeight="1" x14ac:dyDescent="0.25">
      <c r="B14" s="11" t="s">
        <v>43</v>
      </c>
      <c r="C14" s="11" t="s">
        <v>25</v>
      </c>
      <c r="D14" s="15" t="s">
        <v>50</v>
      </c>
      <c r="E14" s="16">
        <v>1</v>
      </c>
      <c r="F14" s="16">
        <f>O14</f>
        <v>0</v>
      </c>
      <c r="G14" s="16">
        <f>K14</f>
        <v>1092.4369747899161</v>
      </c>
      <c r="H14" s="53">
        <f t="shared" si="2"/>
        <v>65.546218487394967</v>
      </c>
      <c r="I14" s="53">
        <f t="shared" si="3"/>
        <v>142.0168067226891</v>
      </c>
      <c r="J14" s="16">
        <f t="shared" si="4"/>
        <v>1300.0000000000002</v>
      </c>
      <c r="K14" s="53">
        <f t="shared" si="5"/>
        <v>1092.4369747899161</v>
      </c>
      <c r="L14" s="53">
        <f t="shared" si="6"/>
        <v>1092.4369747899161</v>
      </c>
      <c r="O14" s="54">
        <v>0</v>
      </c>
      <c r="P14" s="54">
        <v>1300</v>
      </c>
      <c r="Q14" s="54">
        <f t="shared" si="7"/>
        <v>1300</v>
      </c>
      <c r="R14">
        <f t="shared" si="8"/>
        <v>0</v>
      </c>
      <c r="S14">
        <f t="shared" si="9"/>
        <v>1300</v>
      </c>
    </row>
    <row r="15" spans="2:24" ht="57.75" customHeight="1" x14ac:dyDescent="0.25">
      <c r="B15" s="11" t="s">
        <v>45</v>
      </c>
      <c r="C15" s="11" t="s">
        <v>25</v>
      </c>
      <c r="D15" s="15" t="s">
        <v>52</v>
      </c>
      <c r="E15" s="16">
        <v>0</v>
      </c>
      <c r="F15" s="16">
        <f>O15</f>
        <v>0</v>
      </c>
      <c r="G15" s="16">
        <f>K15</f>
        <v>1008.4033613445379</v>
      </c>
      <c r="H15" s="53">
        <f t="shared" si="2"/>
        <v>60.504201680672267</v>
      </c>
      <c r="I15" s="53">
        <f t="shared" si="3"/>
        <v>131.09243697478993</v>
      </c>
      <c r="J15" s="16">
        <f t="shared" si="4"/>
        <v>0</v>
      </c>
      <c r="K15" s="53">
        <f t="shared" si="5"/>
        <v>1008.4033613445379</v>
      </c>
      <c r="L15" s="53">
        <f t="shared" si="6"/>
        <v>0</v>
      </c>
      <c r="O15" s="54">
        <v>0</v>
      </c>
      <c r="P15" s="54">
        <v>1200</v>
      </c>
      <c r="Q15">
        <f t="shared" si="7"/>
        <v>1200</v>
      </c>
      <c r="R15">
        <f t="shared" si="8"/>
        <v>0</v>
      </c>
      <c r="S15">
        <f t="shared" si="9"/>
        <v>0</v>
      </c>
    </row>
    <row r="16" spans="2:24" ht="48" customHeight="1" x14ac:dyDescent="0.25">
      <c r="B16" s="11" t="s">
        <v>47</v>
      </c>
      <c r="C16" s="11" t="s">
        <v>25</v>
      </c>
      <c r="D16" s="15" t="s">
        <v>56</v>
      </c>
      <c r="E16" s="16">
        <v>1</v>
      </c>
      <c r="F16" s="16">
        <f>K16-G16</f>
        <v>128.8655462184874</v>
      </c>
      <c r="G16" s="16">
        <f>P16</f>
        <v>35</v>
      </c>
      <c r="H16" s="53">
        <f t="shared" si="2"/>
        <v>9.8319327731092425</v>
      </c>
      <c r="I16" s="53">
        <f t="shared" si="3"/>
        <v>21.302521008403364</v>
      </c>
      <c r="J16" s="16">
        <f t="shared" si="4"/>
        <v>195</v>
      </c>
      <c r="K16" s="53">
        <f t="shared" si="5"/>
        <v>163.8655462184874</v>
      </c>
      <c r="L16" s="53">
        <f t="shared" si="6"/>
        <v>163.8655462184874</v>
      </c>
      <c r="O16" s="54">
        <v>160</v>
      </c>
      <c r="P16" s="54">
        <v>35</v>
      </c>
      <c r="Q16" s="54">
        <f>O16+P16</f>
        <v>195</v>
      </c>
      <c r="R16">
        <f t="shared" si="8"/>
        <v>160</v>
      </c>
      <c r="S16">
        <f t="shared" si="9"/>
        <v>35</v>
      </c>
    </row>
    <row r="17" spans="2:20" ht="67.5" customHeight="1" x14ac:dyDescent="0.25">
      <c r="B17" s="11" t="s">
        <v>49</v>
      </c>
      <c r="C17" s="11" t="s">
        <v>25</v>
      </c>
      <c r="D17" s="15" t="s">
        <v>58</v>
      </c>
      <c r="E17" s="16">
        <v>1</v>
      </c>
      <c r="F17" s="16">
        <f>K17-G17</f>
        <v>119.32773109243698</v>
      </c>
      <c r="G17" s="16">
        <f>P17</f>
        <v>200</v>
      </c>
      <c r="H17" s="53">
        <f t="shared" si="2"/>
        <v>19.159663865546218</v>
      </c>
      <c r="I17" s="53">
        <f t="shared" si="3"/>
        <v>41.512605042016808</v>
      </c>
      <c r="J17" s="16">
        <f t="shared" si="4"/>
        <v>380</v>
      </c>
      <c r="K17" s="53">
        <f t="shared" si="5"/>
        <v>319.32773109243698</v>
      </c>
      <c r="L17" s="53">
        <f t="shared" si="6"/>
        <v>319.32773109243698</v>
      </c>
      <c r="O17" s="54">
        <v>180</v>
      </c>
      <c r="P17" s="54">
        <v>200</v>
      </c>
      <c r="Q17" s="54">
        <f>O17+P17</f>
        <v>380</v>
      </c>
      <c r="R17">
        <f t="shared" si="8"/>
        <v>180</v>
      </c>
      <c r="S17">
        <f t="shared" si="9"/>
        <v>200</v>
      </c>
    </row>
    <row r="18" spans="2:20" ht="89.25" customHeight="1" x14ac:dyDescent="0.25">
      <c r="B18" s="11" t="s">
        <v>51</v>
      </c>
      <c r="C18" s="11" t="s">
        <v>25</v>
      </c>
      <c r="D18" s="15" t="s">
        <v>142</v>
      </c>
      <c r="E18" s="16">
        <v>0</v>
      </c>
      <c r="F18" s="16">
        <f>K18-G18</f>
        <v>179.66386554621852</v>
      </c>
      <c r="G18" s="16">
        <f>P18</f>
        <v>180</v>
      </c>
      <c r="H18" s="53">
        <f t="shared" si="2"/>
        <v>21.579831932773111</v>
      </c>
      <c r="I18" s="53">
        <f t="shared" si="3"/>
        <v>46.756302521008408</v>
      </c>
      <c r="J18" s="16">
        <f t="shared" si="4"/>
        <v>0</v>
      </c>
      <c r="K18" s="53">
        <f t="shared" si="5"/>
        <v>359.66386554621852</v>
      </c>
      <c r="L18" s="53">
        <f t="shared" si="6"/>
        <v>0</v>
      </c>
      <c r="O18" s="54">
        <v>248</v>
      </c>
      <c r="P18" s="54">
        <v>180</v>
      </c>
      <c r="Q18" s="54">
        <f>O18+P18</f>
        <v>428</v>
      </c>
      <c r="R18">
        <f t="shared" si="8"/>
        <v>0</v>
      </c>
      <c r="S18">
        <f t="shared" si="9"/>
        <v>0</v>
      </c>
    </row>
    <row r="19" spans="2:20" ht="33.75" customHeight="1" x14ac:dyDescent="0.25">
      <c r="B19" s="11" t="s">
        <v>53</v>
      </c>
      <c r="C19" s="11" t="s">
        <v>25</v>
      </c>
      <c r="D19" s="15" t="s">
        <v>194</v>
      </c>
      <c r="E19" s="16">
        <v>1</v>
      </c>
      <c r="F19" s="16">
        <f>K19-G19</f>
        <v>16936.974789915967</v>
      </c>
      <c r="G19" s="16">
        <f>P19</f>
        <v>500</v>
      </c>
      <c r="H19" s="53">
        <f t="shared" si="2"/>
        <v>1046.2184873949579</v>
      </c>
      <c r="I19" s="53">
        <f t="shared" si="3"/>
        <v>2266.8067226890757</v>
      </c>
      <c r="J19" s="16">
        <f t="shared" si="4"/>
        <v>20750</v>
      </c>
      <c r="K19" s="53">
        <f t="shared" si="5"/>
        <v>17436.974789915967</v>
      </c>
      <c r="L19" s="53">
        <f t="shared" si="6"/>
        <v>17436.974789915967</v>
      </c>
      <c r="O19" s="54">
        <v>20250</v>
      </c>
      <c r="P19" s="54">
        <v>500</v>
      </c>
      <c r="Q19" s="54">
        <f>O19+P19</f>
        <v>20750</v>
      </c>
      <c r="R19">
        <f t="shared" si="8"/>
        <v>20250</v>
      </c>
      <c r="S19">
        <f t="shared" si="9"/>
        <v>500</v>
      </c>
    </row>
    <row r="20" spans="2:20" ht="33" customHeight="1" x14ac:dyDescent="0.25">
      <c r="B20" s="11" t="s">
        <v>55</v>
      </c>
      <c r="C20" s="11" t="s">
        <v>25</v>
      </c>
      <c r="D20" s="15" t="s">
        <v>144</v>
      </c>
      <c r="E20" s="16">
        <v>1</v>
      </c>
      <c r="F20" s="16">
        <f>K20-G20</f>
        <v>198.31932773109244</v>
      </c>
      <c r="G20" s="16">
        <f>P20</f>
        <v>0</v>
      </c>
      <c r="H20" s="53">
        <f t="shared" si="2"/>
        <v>11.899159663865547</v>
      </c>
      <c r="I20" s="53">
        <f t="shared" si="3"/>
        <v>25.781512605042018</v>
      </c>
      <c r="J20" s="16">
        <f t="shared" si="4"/>
        <v>236.00000000000003</v>
      </c>
      <c r="K20" s="53">
        <f t="shared" si="5"/>
        <v>198.31932773109244</v>
      </c>
      <c r="L20" s="53">
        <f t="shared" si="6"/>
        <v>198.31932773109244</v>
      </c>
      <c r="O20" s="54">
        <v>236</v>
      </c>
      <c r="P20" s="54">
        <v>0</v>
      </c>
      <c r="Q20" s="54">
        <f>O20+P20</f>
        <v>236</v>
      </c>
      <c r="R20">
        <f t="shared" si="8"/>
        <v>236</v>
      </c>
      <c r="S20">
        <f t="shared" si="9"/>
        <v>0</v>
      </c>
    </row>
    <row r="21" spans="2:20" x14ac:dyDescent="0.25">
      <c r="D21" s="55"/>
      <c r="E21" s="1"/>
      <c r="F21" s="1"/>
      <c r="G21" s="1"/>
      <c r="H21" s="54"/>
      <c r="I21" s="54"/>
      <c r="J21" s="1"/>
      <c r="K21" s="54"/>
      <c r="O21" s="54"/>
      <c r="P21" s="54"/>
      <c r="Q21" s="54"/>
    </row>
    <row r="22" spans="2:20" x14ac:dyDescent="0.25">
      <c r="E22" s="1"/>
      <c r="F22" s="1"/>
      <c r="G22" s="1"/>
      <c r="H22" s="54"/>
      <c r="I22" s="54"/>
      <c r="J22" s="1">
        <f>SUM(J5:J20)</f>
        <v>38177.25</v>
      </c>
      <c r="K22" s="1">
        <f>SUM(K5:K20)</f>
        <v>33449.789915966387</v>
      </c>
      <c r="L22" s="1">
        <f>SUM(L5:L20)</f>
        <v>32081.722689075632</v>
      </c>
      <c r="R22" s="1">
        <f>SUM(R5:R20)</f>
        <v>33631.25</v>
      </c>
      <c r="S22" s="1">
        <f>SUM(S5:S20)</f>
        <v>4546</v>
      </c>
      <c r="T22" s="1">
        <f>R22+S22</f>
        <v>38177.25</v>
      </c>
    </row>
    <row r="23" spans="2:20" x14ac:dyDescent="0.25">
      <c r="E23" s="1"/>
      <c r="F23" s="1"/>
      <c r="G23" s="1"/>
    </row>
    <row r="24" spans="2:20" x14ac:dyDescent="0.25">
      <c r="B24" s="21" t="s">
        <v>69</v>
      </c>
      <c r="C24" s="9"/>
      <c r="D24" s="9"/>
      <c r="E24" s="9"/>
      <c r="F24" s="9"/>
      <c r="G24" s="9"/>
      <c r="H24" s="9"/>
      <c r="I24" s="9"/>
      <c r="J24" s="9"/>
      <c r="K24" s="9"/>
      <c r="L24" s="51"/>
    </row>
    <row r="25" spans="2:20" ht="112.5" customHeight="1" x14ac:dyDescent="0.25">
      <c r="B25" s="11" t="s">
        <v>70</v>
      </c>
      <c r="C25" s="11" t="s">
        <v>25</v>
      </c>
      <c r="D25" s="15" t="s">
        <v>256</v>
      </c>
      <c r="E25" s="16">
        <v>1</v>
      </c>
      <c r="F25" s="13">
        <f>O25</f>
        <v>0</v>
      </c>
      <c r="G25" s="13">
        <f>K25</f>
        <v>197.47899159663865</v>
      </c>
      <c r="H25" s="53">
        <f t="shared" ref="H25:H41" si="10">(F25+G25)*0.06</f>
        <v>11.848739495798318</v>
      </c>
      <c r="I25" s="53">
        <f t="shared" ref="I25:I41" si="11">(G25+F25)*0.13</f>
        <v>25.672268907563026</v>
      </c>
      <c r="J25" s="13">
        <f t="shared" ref="J25:J41" si="12">(F25+G25+H25+I25)*E25</f>
        <v>235</v>
      </c>
      <c r="K25" s="53">
        <f t="shared" ref="K25:K41" si="13">Q25/1.19</f>
        <v>197.47899159663865</v>
      </c>
      <c r="L25" s="53">
        <f t="shared" ref="L25:L41" si="14">K25*E25</f>
        <v>197.47899159663865</v>
      </c>
      <c r="O25" s="54">
        <v>0</v>
      </c>
      <c r="P25" s="54">
        <v>235</v>
      </c>
      <c r="Q25" s="54">
        <f t="shared" ref="Q25:Q41" si="15">O25+P25</f>
        <v>235</v>
      </c>
      <c r="R25">
        <f t="shared" ref="R25:R41" si="16">O25*E25</f>
        <v>0</v>
      </c>
      <c r="S25">
        <f t="shared" ref="S25:S41" si="17">P25*E25</f>
        <v>235</v>
      </c>
    </row>
    <row r="26" spans="2:20" ht="95.25" customHeight="1" x14ac:dyDescent="0.25">
      <c r="B26" s="11" t="s">
        <v>72</v>
      </c>
      <c r="C26" s="11" t="s">
        <v>25</v>
      </c>
      <c r="D26" s="15" t="s">
        <v>257</v>
      </c>
      <c r="E26" s="16">
        <v>0</v>
      </c>
      <c r="F26" s="16">
        <f>O26</f>
        <v>0</v>
      </c>
      <c r="G26" s="16">
        <f>K26</f>
        <v>235.29411764705884</v>
      </c>
      <c r="H26" s="53">
        <f t="shared" si="10"/>
        <v>14.117647058823531</v>
      </c>
      <c r="I26" s="53">
        <f t="shared" si="11"/>
        <v>30.588235294117649</v>
      </c>
      <c r="J26" s="16">
        <f t="shared" si="12"/>
        <v>0</v>
      </c>
      <c r="K26" s="53">
        <f t="shared" si="13"/>
        <v>235.29411764705884</v>
      </c>
      <c r="L26" s="53">
        <f t="shared" si="14"/>
        <v>0</v>
      </c>
      <c r="O26" s="54">
        <v>0</v>
      </c>
      <c r="P26" s="54">
        <v>280</v>
      </c>
      <c r="Q26" s="54">
        <f t="shared" si="15"/>
        <v>280</v>
      </c>
      <c r="R26">
        <f t="shared" si="16"/>
        <v>0</v>
      </c>
      <c r="S26">
        <f t="shared" si="17"/>
        <v>0</v>
      </c>
    </row>
    <row r="27" spans="2:20" ht="115.5" customHeight="1" x14ac:dyDescent="0.25">
      <c r="B27" s="11" t="s">
        <v>74</v>
      </c>
      <c r="C27" s="11" t="s">
        <v>25</v>
      </c>
      <c r="D27" s="15" t="s">
        <v>77</v>
      </c>
      <c r="E27" s="16">
        <v>1</v>
      </c>
      <c r="F27" s="16">
        <f>O27</f>
        <v>0</v>
      </c>
      <c r="G27" s="16">
        <f>K27</f>
        <v>126.05042016806723</v>
      </c>
      <c r="H27" s="53">
        <f t="shared" si="10"/>
        <v>7.5630252100840334</v>
      </c>
      <c r="I27" s="53">
        <f t="shared" si="11"/>
        <v>16.386554621848742</v>
      </c>
      <c r="J27" s="16">
        <f t="shared" si="12"/>
        <v>150</v>
      </c>
      <c r="K27" s="53">
        <f t="shared" si="13"/>
        <v>126.05042016806723</v>
      </c>
      <c r="L27" s="53">
        <f t="shared" si="14"/>
        <v>126.05042016806723</v>
      </c>
      <c r="O27" s="54">
        <v>0</v>
      </c>
      <c r="P27" s="54">
        <v>150</v>
      </c>
      <c r="Q27" s="54">
        <f t="shared" si="15"/>
        <v>150</v>
      </c>
      <c r="R27">
        <f t="shared" si="16"/>
        <v>0</v>
      </c>
      <c r="S27">
        <f t="shared" si="17"/>
        <v>150</v>
      </c>
    </row>
    <row r="28" spans="2:20" ht="30" x14ac:dyDescent="0.25">
      <c r="B28" s="11" t="s">
        <v>76</v>
      </c>
      <c r="C28" s="11" t="s">
        <v>25</v>
      </c>
      <c r="D28" s="15" t="s">
        <v>151</v>
      </c>
      <c r="E28" s="16">
        <v>1</v>
      </c>
      <c r="F28" s="16">
        <f>K28-G28</f>
        <v>75.630252100840337</v>
      </c>
      <c r="G28" s="16">
        <f>P28</f>
        <v>0</v>
      </c>
      <c r="H28" s="53">
        <f t="shared" si="10"/>
        <v>4.53781512605042</v>
      </c>
      <c r="I28" s="53">
        <f t="shared" si="11"/>
        <v>9.8319327731092443</v>
      </c>
      <c r="J28" s="16">
        <f t="shared" si="12"/>
        <v>90</v>
      </c>
      <c r="K28" s="53">
        <f t="shared" si="13"/>
        <v>75.630252100840337</v>
      </c>
      <c r="L28" s="53">
        <f t="shared" si="14"/>
        <v>75.630252100840337</v>
      </c>
      <c r="O28" s="54">
        <v>90</v>
      </c>
      <c r="P28" s="54">
        <v>0</v>
      </c>
      <c r="Q28" s="54">
        <f t="shared" si="15"/>
        <v>90</v>
      </c>
      <c r="R28">
        <f t="shared" si="16"/>
        <v>90</v>
      </c>
      <c r="S28">
        <f t="shared" si="17"/>
        <v>0</v>
      </c>
    </row>
    <row r="29" spans="2:20" ht="30" x14ac:dyDescent="0.25">
      <c r="B29" s="11" t="s">
        <v>78</v>
      </c>
      <c r="C29" s="11"/>
      <c r="D29" s="15" t="s">
        <v>153</v>
      </c>
      <c r="E29" s="16">
        <v>1</v>
      </c>
      <c r="F29" s="16">
        <f>K29-G29</f>
        <v>100.84033613445379</v>
      </c>
      <c r="G29" s="16">
        <f>P29</f>
        <v>0</v>
      </c>
      <c r="H29" s="53">
        <f t="shared" si="10"/>
        <v>6.0504201680672276</v>
      </c>
      <c r="I29" s="53">
        <f t="shared" si="11"/>
        <v>13.109243697478993</v>
      </c>
      <c r="J29" s="16">
        <f t="shared" si="12"/>
        <v>120.00000000000001</v>
      </c>
      <c r="K29" s="53">
        <f t="shared" si="13"/>
        <v>100.84033613445379</v>
      </c>
      <c r="L29" s="53">
        <f t="shared" si="14"/>
        <v>100.84033613445379</v>
      </c>
      <c r="O29" s="54">
        <v>120</v>
      </c>
      <c r="P29" s="54">
        <v>0</v>
      </c>
      <c r="Q29" s="54">
        <f t="shared" si="15"/>
        <v>120</v>
      </c>
      <c r="R29">
        <f t="shared" si="16"/>
        <v>120</v>
      </c>
      <c r="S29">
        <f t="shared" si="17"/>
        <v>0</v>
      </c>
    </row>
    <row r="30" spans="2:20" ht="105" customHeight="1" x14ac:dyDescent="0.25">
      <c r="B30" s="11" t="s">
        <v>80</v>
      </c>
      <c r="C30" s="11" t="s">
        <v>25</v>
      </c>
      <c r="D30" s="15" t="s">
        <v>83</v>
      </c>
      <c r="E30" s="16">
        <v>0</v>
      </c>
      <c r="F30" s="16">
        <f>O30</f>
        <v>0</v>
      </c>
      <c r="G30" s="16">
        <f>K30</f>
        <v>92.436974789915965</v>
      </c>
      <c r="H30" s="53">
        <f t="shared" si="10"/>
        <v>5.5462184873949578</v>
      </c>
      <c r="I30" s="53">
        <f t="shared" si="11"/>
        <v>12.016806722689076</v>
      </c>
      <c r="J30" s="16">
        <f t="shared" si="12"/>
        <v>0</v>
      </c>
      <c r="K30" s="53">
        <f t="shared" si="13"/>
        <v>92.436974789915965</v>
      </c>
      <c r="L30" s="53">
        <f t="shared" si="14"/>
        <v>0</v>
      </c>
      <c r="O30" s="54">
        <v>0</v>
      </c>
      <c r="P30" s="54">
        <v>110</v>
      </c>
      <c r="Q30" s="54">
        <f t="shared" si="15"/>
        <v>110</v>
      </c>
      <c r="R30">
        <f t="shared" si="16"/>
        <v>0</v>
      </c>
      <c r="S30">
        <f t="shared" si="17"/>
        <v>0</v>
      </c>
    </row>
    <row r="31" spans="2:20" ht="30" x14ac:dyDescent="0.25">
      <c r="B31" s="11" t="s">
        <v>82</v>
      </c>
      <c r="C31" s="11" t="s">
        <v>25</v>
      </c>
      <c r="D31" s="15" t="s">
        <v>85</v>
      </c>
      <c r="E31" s="16">
        <v>0</v>
      </c>
      <c r="F31" s="16">
        <f>K31-G31</f>
        <v>33.613445378151262</v>
      </c>
      <c r="G31" s="16">
        <f>P31</f>
        <v>0</v>
      </c>
      <c r="H31" s="53">
        <f t="shared" si="10"/>
        <v>2.0168067226890756</v>
      </c>
      <c r="I31" s="53">
        <f t="shared" si="11"/>
        <v>4.3697478991596643</v>
      </c>
      <c r="J31" s="16">
        <f t="shared" si="12"/>
        <v>0</v>
      </c>
      <c r="K31" s="53">
        <f t="shared" si="13"/>
        <v>33.613445378151262</v>
      </c>
      <c r="L31" s="53">
        <f t="shared" si="14"/>
        <v>0</v>
      </c>
      <c r="O31" s="54">
        <v>40</v>
      </c>
      <c r="P31" s="54">
        <v>0</v>
      </c>
      <c r="Q31" s="54">
        <f t="shared" si="15"/>
        <v>40</v>
      </c>
      <c r="R31">
        <f t="shared" si="16"/>
        <v>0</v>
      </c>
      <c r="S31">
        <f t="shared" si="17"/>
        <v>0</v>
      </c>
    </row>
    <row r="32" spans="2:20" ht="30" x14ac:dyDescent="0.25">
      <c r="B32" s="11" t="s">
        <v>84</v>
      </c>
      <c r="C32" s="11"/>
      <c r="D32" s="15" t="s">
        <v>87</v>
      </c>
      <c r="E32" s="16">
        <v>0</v>
      </c>
      <c r="F32" s="16">
        <f>K32-G32</f>
        <v>67.226890756302524</v>
      </c>
      <c r="G32" s="16">
        <f>P32</f>
        <v>0</v>
      </c>
      <c r="H32" s="53">
        <f t="shared" si="10"/>
        <v>4.0336134453781511</v>
      </c>
      <c r="I32" s="53">
        <f t="shared" si="11"/>
        <v>8.7394957983193287</v>
      </c>
      <c r="J32" s="16">
        <f t="shared" si="12"/>
        <v>0</v>
      </c>
      <c r="K32" s="53">
        <f t="shared" si="13"/>
        <v>67.226890756302524</v>
      </c>
      <c r="L32" s="53">
        <f t="shared" si="14"/>
        <v>0</v>
      </c>
      <c r="O32" s="54">
        <v>80</v>
      </c>
      <c r="P32" s="54">
        <v>0</v>
      </c>
      <c r="Q32" s="54">
        <f t="shared" si="15"/>
        <v>80</v>
      </c>
      <c r="R32">
        <f t="shared" si="16"/>
        <v>0</v>
      </c>
      <c r="S32">
        <f t="shared" si="17"/>
        <v>0</v>
      </c>
    </row>
    <row r="33" spans="2:20" ht="125.25" customHeight="1" x14ac:dyDescent="0.25">
      <c r="B33" s="11" t="s">
        <v>86</v>
      </c>
      <c r="C33" s="11" t="s">
        <v>25</v>
      </c>
      <c r="D33" s="15" t="s">
        <v>89</v>
      </c>
      <c r="E33" s="16">
        <v>0</v>
      </c>
      <c r="F33" s="16">
        <f>O33</f>
        <v>0</v>
      </c>
      <c r="G33" s="16">
        <f>K33</f>
        <v>168.0672268907563</v>
      </c>
      <c r="H33" s="53">
        <f t="shared" si="10"/>
        <v>10.084033613445378</v>
      </c>
      <c r="I33" s="53">
        <f t="shared" si="11"/>
        <v>21.84873949579832</v>
      </c>
      <c r="J33" s="16">
        <f t="shared" si="12"/>
        <v>0</v>
      </c>
      <c r="K33" s="53">
        <f t="shared" si="13"/>
        <v>168.0672268907563</v>
      </c>
      <c r="L33" s="53">
        <f t="shared" si="14"/>
        <v>0</v>
      </c>
      <c r="O33" s="54">
        <v>0</v>
      </c>
      <c r="P33" s="54">
        <v>200</v>
      </c>
      <c r="Q33" s="54">
        <f t="shared" si="15"/>
        <v>200</v>
      </c>
      <c r="R33">
        <f t="shared" si="16"/>
        <v>0</v>
      </c>
      <c r="S33">
        <f t="shared" si="17"/>
        <v>0</v>
      </c>
    </row>
    <row r="34" spans="2:20" ht="30" x14ac:dyDescent="0.25">
      <c r="B34" s="11" t="s">
        <v>88</v>
      </c>
      <c r="C34" s="11" t="s">
        <v>25</v>
      </c>
      <c r="D34" s="15" t="s">
        <v>91</v>
      </c>
      <c r="E34" s="16">
        <v>0</v>
      </c>
      <c r="F34" s="16">
        <f>K34-G34</f>
        <v>84.033613445378151</v>
      </c>
      <c r="G34" s="16">
        <f>P34</f>
        <v>0</v>
      </c>
      <c r="H34" s="53">
        <f t="shared" si="10"/>
        <v>5.0420168067226889</v>
      </c>
      <c r="I34" s="53">
        <f t="shared" si="11"/>
        <v>10.92436974789916</v>
      </c>
      <c r="J34" s="16">
        <f t="shared" si="12"/>
        <v>0</v>
      </c>
      <c r="K34" s="53">
        <f t="shared" si="13"/>
        <v>84.033613445378151</v>
      </c>
      <c r="L34" s="53">
        <f t="shared" si="14"/>
        <v>0</v>
      </c>
      <c r="O34" s="54">
        <v>100</v>
      </c>
      <c r="P34" s="54">
        <v>0</v>
      </c>
      <c r="Q34" s="54">
        <f t="shared" si="15"/>
        <v>100</v>
      </c>
      <c r="R34">
        <f t="shared" si="16"/>
        <v>0</v>
      </c>
      <c r="S34">
        <f t="shared" si="17"/>
        <v>0</v>
      </c>
    </row>
    <row r="35" spans="2:20" ht="30" x14ac:dyDescent="0.25">
      <c r="B35" s="11" t="s">
        <v>90</v>
      </c>
      <c r="C35" s="11"/>
      <c r="D35" s="15" t="s">
        <v>93</v>
      </c>
      <c r="E35" s="16">
        <v>0</v>
      </c>
      <c r="F35" s="16">
        <f>K35-G35</f>
        <v>126.05042016806723</v>
      </c>
      <c r="G35" s="16">
        <f>P35</f>
        <v>0</v>
      </c>
      <c r="H35" s="53">
        <f t="shared" si="10"/>
        <v>7.5630252100840334</v>
      </c>
      <c r="I35" s="53">
        <f t="shared" si="11"/>
        <v>16.386554621848742</v>
      </c>
      <c r="J35" s="16">
        <f t="shared" si="12"/>
        <v>0</v>
      </c>
      <c r="K35" s="53">
        <f t="shared" si="13"/>
        <v>126.05042016806723</v>
      </c>
      <c r="L35" s="53">
        <f t="shared" si="14"/>
        <v>0</v>
      </c>
      <c r="O35" s="54">
        <v>150</v>
      </c>
      <c r="P35" s="54">
        <v>0</v>
      </c>
      <c r="Q35" s="54">
        <f t="shared" si="15"/>
        <v>150</v>
      </c>
      <c r="R35">
        <f t="shared" si="16"/>
        <v>0</v>
      </c>
      <c r="S35">
        <f t="shared" si="17"/>
        <v>0</v>
      </c>
    </row>
    <row r="36" spans="2:20" ht="141.75" customHeight="1" x14ac:dyDescent="0.25">
      <c r="B36" s="11" t="s">
        <v>92</v>
      </c>
      <c r="C36" s="11" t="s">
        <v>60</v>
      </c>
      <c r="D36" s="15" t="s">
        <v>97</v>
      </c>
      <c r="E36" s="16">
        <v>10</v>
      </c>
      <c r="F36" s="16">
        <f>O36</f>
        <v>0</v>
      </c>
      <c r="G36" s="16">
        <f>K36</f>
        <v>42.016806722689076</v>
      </c>
      <c r="H36" s="53">
        <f t="shared" si="10"/>
        <v>2.5210084033613445</v>
      </c>
      <c r="I36" s="53">
        <f t="shared" si="11"/>
        <v>5.46218487394958</v>
      </c>
      <c r="J36" s="16">
        <f t="shared" si="12"/>
        <v>500</v>
      </c>
      <c r="K36" s="53">
        <f t="shared" si="13"/>
        <v>42.016806722689076</v>
      </c>
      <c r="L36" s="53">
        <f t="shared" si="14"/>
        <v>420.16806722689074</v>
      </c>
      <c r="O36" s="54">
        <v>0</v>
      </c>
      <c r="P36" s="54">
        <v>50</v>
      </c>
      <c r="Q36" s="54">
        <f t="shared" si="15"/>
        <v>50</v>
      </c>
      <c r="R36">
        <f t="shared" si="16"/>
        <v>0</v>
      </c>
      <c r="S36">
        <f t="shared" si="17"/>
        <v>500</v>
      </c>
    </row>
    <row r="37" spans="2:20" ht="45" x14ac:dyDescent="0.25">
      <c r="B37" s="11" t="s">
        <v>94</v>
      </c>
      <c r="C37" s="11" t="s">
        <v>25</v>
      </c>
      <c r="D37" s="15" t="s">
        <v>99</v>
      </c>
      <c r="E37" s="16">
        <v>1</v>
      </c>
      <c r="F37" s="16">
        <f>K37-G37</f>
        <v>21.428571428571431</v>
      </c>
      <c r="G37" s="16">
        <f>P37</f>
        <v>50</v>
      </c>
      <c r="H37" s="53">
        <f t="shared" si="10"/>
        <v>4.2857142857142856</v>
      </c>
      <c r="I37" s="53">
        <f t="shared" si="11"/>
        <v>9.2857142857142865</v>
      </c>
      <c r="J37" s="16">
        <f t="shared" si="12"/>
        <v>85.000000000000014</v>
      </c>
      <c r="K37" s="53">
        <f t="shared" si="13"/>
        <v>71.428571428571431</v>
      </c>
      <c r="L37" s="53">
        <f t="shared" si="14"/>
        <v>71.428571428571431</v>
      </c>
      <c r="O37" s="54">
        <v>35</v>
      </c>
      <c r="P37" s="54">
        <v>50</v>
      </c>
      <c r="Q37" s="54">
        <f t="shared" si="15"/>
        <v>85</v>
      </c>
      <c r="R37">
        <f t="shared" si="16"/>
        <v>35</v>
      </c>
      <c r="S37">
        <f t="shared" si="17"/>
        <v>50</v>
      </c>
    </row>
    <row r="38" spans="2:20" ht="30" x14ac:dyDescent="0.25">
      <c r="B38" s="11" t="s">
        <v>96</v>
      </c>
      <c r="C38" s="11"/>
      <c r="D38" s="15" t="s">
        <v>101</v>
      </c>
      <c r="E38" s="16">
        <v>3</v>
      </c>
      <c r="F38" s="16">
        <f>K38-G38</f>
        <v>0.92436974789915982</v>
      </c>
      <c r="G38" s="16">
        <f>P38</f>
        <v>0</v>
      </c>
      <c r="H38" s="53">
        <f t="shared" si="10"/>
        <v>5.5462184873949584E-2</v>
      </c>
      <c r="I38" s="53">
        <f t="shared" si="11"/>
        <v>0.12016806722689079</v>
      </c>
      <c r="J38" s="16">
        <f t="shared" si="12"/>
        <v>3.3000000000000007</v>
      </c>
      <c r="K38" s="53">
        <f t="shared" si="13"/>
        <v>0.92436974789915982</v>
      </c>
      <c r="L38" s="53">
        <f t="shared" si="14"/>
        <v>2.7731092436974794</v>
      </c>
      <c r="O38" s="54">
        <v>1.1000000000000001</v>
      </c>
      <c r="P38" s="54">
        <v>0</v>
      </c>
      <c r="Q38" s="54">
        <f t="shared" si="15"/>
        <v>1.1000000000000001</v>
      </c>
      <c r="R38">
        <f t="shared" si="16"/>
        <v>3.3000000000000003</v>
      </c>
      <c r="S38">
        <f t="shared" si="17"/>
        <v>0</v>
      </c>
    </row>
    <row r="39" spans="2:20" ht="75" x14ac:dyDescent="0.25">
      <c r="B39" s="11" t="s">
        <v>98</v>
      </c>
      <c r="C39" s="11"/>
      <c r="D39" s="15" t="s">
        <v>103</v>
      </c>
      <c r="E39" s="16">
        <v>1</v>
      </c>
      <c r="F39" s="16">
        <f>K39-G39</f>
        <v>181.68067226890759</v>
      </c>
      <c r="G39" s="16">
        <f>P39</f>
        <v>20</v>
      </c>
      <c r="H39" s="53">
        <f t="shared" si="10"/>
        <v>12.100840336134455</v>
      </c>
      <c r="I39" s="53">
        <f t="shared" si="11"/>
        <v>26.218487394957986</v>
      </c>
      <c r="J39" s="16">
        <f t="shared" si="12"/>
        <v>240.00000000000003</v>
      </c>
      <c r="K39" s="53">
        <f t="shared" si="13"/>
        <v>201.68067226890759</v>
      </c>
      <c r="L39" s="53">
        <f t="shared" si="14"/>
        <v>201.68067226890759</v>
      </c>
      <c r="O39" s="54">
        <v>220</v>
      </c>
      <c r="P39" s="54">
        <v>20</v>
      </c>
      <c r="Q39" s="54">
        <f t="shared" si="15"/>
        <v>240</v>
      </c>
      <c r="R39">
        <f t="shared" si="16"/>
        <v>220</v>
      </c>
      <c r="S39">
        <f t="shared" si="17"/>
        <v>20</v>
      </c>
    </row>
    <row r="40" spans="2:20" ht="62.25" customHeight="1" x14ac:dyDescent="0.25">
      <c r="B40" s="11" t="s">
        <v>100</v>
      </c>
      <c r="C40" s="11" t="s">
        <v>25</v>
      </c>
      <c r="D40" s="15" t="s">
        <v>165</v>
      </c>
      <c r="E40" s="16">
        <v>1</v>
      </c>
      <c r="F40" s="16">
        <f>K40-G40</f>
        <v>122.85714285714286</v>
      </c>
      <c r="G40" s="16">
        <f>P40</f>
        <v>20</v>
      </c>
      <c r="H40" s="53">
        <f t="shared" si="10"/>
        <v>8.5714285714285712</v>
      </c>
      <c r="I40" s="53">
        <f t="shared" si="11"/>
        <v>18.571428571428573</v>
      </c>
      <c r="J40" s="16">
        <f t="shared" si="12"/>
        <v>170.00000000000003</v>
      </c>
      <c r="K40" s="53">
        <f t="shared" si="13"/>
        <v>142.85714285714286</v>
      </c>
      <c r="L40" s="53">
        <f t="shared" si="14"/>
        <v>142.85714285714286</v>
      </c>
      <c r="O40" s="54">
        <v>150</v>
      </c>
      <c r="P40" s="54">
        <v>20</v>
      </c>
      <c r="Q40" s="54">
        <f t="shared" si="15"/>
        <v>170</v>
      </c>
      <c r="R40">
        <f t="shared" si="16"/>
        <v>150</v>
      </c>
      <c r="S40">
        <f t="shared" si="17"/>
        <v>20</v>
      </c>
    </row>
    <row r="41" spans="2:20" ht="33" customHeight="1" x14ac:dyDescent="0.25">
      <c r="B41" s="11" t="s">
        <v>102</v>
      </c>
      <c r="C41" s="11"/>
      <c r="D41" s="15" t="s">
        <v>167</v>
      </c>
      <c r="E41" s="16">
        <v>47</v>
      </c>
      <c r="F41" s="16">
        <f>K41-G41</f>
        <v>3.96218487394958</v>
      </c>
      <c r="G41" s="16">
        <f>P41</f>
        <v>1.5</v>
      </c>
      <c r="H41" s="53">
        <f t="shared" si="10"/>
        <v>0.32773109243697479</v>
      </c>
      <c r="I41" s="53">
        <f t="shared" si="11"/>
        <v>0.71008403361344541</v>
      </c>
      <c r="J41" s="16">
        <f t="shared" si="12"/>
        <v>305.5</v>
      </c>
      <c r="K41" s="53">
        <f t="shared" si="13"/>
        <v>5.46218487394958</v>
      </c>
      <c r="L41" s="53">
        <f t="shared" si="14"/>
        <v>256.72268907563029</v>
      </c>
      <c r="O41" s="54">
        <v>5</v>
      </c>
      <c r="P41" s="54">
        <v>1.5</v>
      </c>
      <c r="Q41" s="54">
        <f t="shared" si="15"/>
        <v>6.5</v>
      </c>
      <c r="R41">
        <f t="shared" si="16"/>
        <v>235</v>
      </c>
      <c r="S41">
        <f t="shared" si="17"/>
        <v>70.5</v>
      </c>
    </row>
    <row r="42" spans="2:20" x14ac:dyDescent="0.25">
      <c r="E42" s="1"/>
      <c r="F42" s="1"/>
      <c r="G42" s="1"/>
    </row>
    <row r="43" spans="2:20" x14ac:dyDescent="0.25">
      <c r="E43" s="1"/>
      <c r="F43" s="1"/>
      <c r="J43" s="1">
        <f>SUM(J25:J41)</f>
        <v>1898.8</v>
      </c>
      <c r="K43" s="1">
        <f>SUM(K25:K41)</f>
        <v>1771.09243697479</v>
      </c>
      <c r="L43" s="1">
        <f>SUM(L25:L41)</f>
        <v>1595.6302521008406</v>
      </c>
      <c r="R43" s="1">
        <f>SUM(R25:R41)</f>
        <v>853.3</v>
      </c>
      <c r="S43" s="1">
        <f>SUM(S25:S41)</f>
        <v>1045.5</v>
      </c>
      <c r="T43" s="1">
        <f>R43+S43</f>
        <v>1898.8</v>
      </c>
    </row>
    <row r="44" spans="2:20" x14ac:dyDescent="0.25">
      <c r="E44" s="1"/>
      <c r="F44" s="1"/>
      <c r="G44" s="1"/>
    </row>
    <row r="45" spans="2:20" x14ac:dyDescent="0.25">
      <c r="B45" s="21" t="s">
        <v>104</v>
      </c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2:20" ht="90" customHeight="1" x14ac:dyDescent="0.25">
      <c r="B46" s="11" t="s">
        <v>169</v>
      </c>
      <c r="C46" s="11" t="s">
        <v>25</v>
      </c>
      <c r="D46" s="15" t="s">
        <v>170</v>
      </c>
      <c r="E46" s="13">
        <v>1</v>
      </c>
      <c r="F46" s="13">
        <f>K46-G46</f>
        <v>203.69747899159665</v>
      </c>
      <c r="G46" s="13">
        <f>P46</f>
        <v>40</v>
      </c>
      <c r="H46" s="53">
        <f>(F46+G46)*0.06</f>
        <v>14.621848739495798</v>
      </c>
      <c r="I46" s="53">
        <f>(G46+F46)*0.13</f>
        <v>31.680672268907568</v>
      </c>
      <c r="J46" s="16">
        <f>(F46+G46+H46+I46)*E46</f>
        <v>290.00000000000006</v>
      </c>
      <c r="K46" s="53">
        <f>Q46/1.19</f>
        <v>243.69747899159665</v>
      </c>
      <c r="L46" s="53">
        <f>K46*E46</f>
        <v>243.69747899159665</v>
      </c>
      <c r="O46" s="54">
        <v>250</v>
      </c>
      <c r="P46" s="54">
        <v>40</v>
      </c>
      <c r="Q46" s="54">
        <f>O46+P46</f>
        <v>290</v>
      </c>
      <c r="R46">
        <f>O46*E46</f>
        <v>250</v>
      </c>
      <c r="S46">
        <f>P46*E46</f>
        <v>40</v>
      </c>
    </row>
    <row r="47" spans="2:20" x14ac:dyDescent="0.25">
      <c r="E47" s="1"/>
      <c r="F47" s="1"/>
      <c r="G47" s="1"/>
      <c r="H47" s="1"/>
      <c r="I47" s="1"/>
      <c r="J47" s="1"/>
      <c r="O47" s="54"/>
      <c r="P47" s="54"/>
      <c r="Q47" s="54"/>
    </row>
    <row r="48" spans="2:20" x14ac:dyDescent="0.25">
      <c r="E48" s="1"/>
      <c r="F48" s="1"/>
      <c r="G48" s="1"/>
      <c r="H48" s="1"/>
      <c r="I48" s="1"/>
      <c r="J48" s="1">
        <f>SUM(J46)</f>
        <v>290.00000000000006</v>
      </c>
      <c r="K48" s="1">
        <f>SUM(K46)</f>
        <v>243.69747899159665</v>
      </c>
      <c r="L48" s="1">
        <f>SUM(L46)</f>
        <v>243.69747899159665</v>
      </c>
      <c r="R48" s="1">
        <f>SUM(R46)</f>
        <v>250</v>
      </c>
      <c r="S48" s="1">
        <f>SUM(S46)</f>
        <v>40</v>
      </c>
      <c r="T48" s="1">
        <f>R48+S48</f>
        <v>290</v>
      </c>
    </row>
    <row r="49" spans="4:7" x14ac:dyDescent="0.25">
      <c r="E49" s="1"/>
      <c r="F49" s="1"/>
    </row>
    <row r="50" spans="4:7" ht="37.5" x14ac:dyDescent="0.3">
      <c r="D50" s="24" t="s">
        <v>258</v>
      </c>
      <c r="E50" s="25"/>
      <c r="F50" s="26"/>
      <c r="G50" s="27">
        <f>J22+J43+J48</f>
        <v>40366.050000000003</v>
      </c>
    </row>
    <row r="52" spans="4:7" ht="21" x14ac:dyDescent="0.35">
      <c r="D52" s="31" t="s">
        <v>108</v>
      </c>
      <c r="E52" s="32"/>
      <c r="F52" s="32"/>
      <c r="G52" s="33">
        <f>R22+R43+R48</f>
        <v>34734.550000000003</v>
      </c>
    </row>
    <row r="53" spans="4:7" ht="21" x14ac:dyDescent="0.35">
      <c r="D53" s="31" t="s">
        <v>109</v>
      </c>
      <c r="E53" s="32"/>
      <c r="F53" s="32"/>
      <c r="G53" s="33">
        <f>S22+S43+S48</f>
        <v>5631.5</v>
      </c>
    </row>
  </sheetData>
  <mergeCells count="1">
    <mergeCell ref="B4:D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3"/>
  <sheetViews>
    <sheetView topLeftCell="A19" zoomScale="65" zoomScaleNormal="65" workbookViewId="0">
      <selection activeCell="P14" sqref="P14"/>
    </sheetView>
  </sheetViews>
  <sheetFormatPr baseColWidth="10" defaultColWidth="10.5703125" defaultRowHeight="15" x14ac:dyDescent="0.25"/>
  <cols>
    <col min="1" max="1" width="14.42578125" customWidth="1"/>
    <col min="4" max="4" width="62" customWidth="1"/>
    <col min="5" max="5" width="14.85546875" customWidth="1"/>
    <col min="6" max="6" width="13.85546875" customWidth="1"/>
    <col min="7" max="7" width="14.5703125" customWidth="1"/>
    <col min="24" max="24" width="13.7109375" customWidth="1"/>
  </cols>
  <sheetData>
    <row r="1" spans="2:24" x14ac:dyDescent="0.25">
      <c r="B1" t="s">
        <v>254</v>
      </c>
    </row>
    <row r="2" spans="2:24" ht="45" x14ac:dyDescent="0.25">
      <c r="B2" s="2" t="s">
        <v>0</v>
      </c>
      <c r="C2" s="3" t="s">
        <v>1</v>
      </c>
      <c r="D2" s="2" t="s">
        <v>2</v>
      </c>
      <c r="E2" s="2" t="s">
        <v>3</v>
      </c>
      <c r="F2" s="4" t="s">
        <v>4</v>
      </c>
      <c r="G2" s="5" t="s">
        <v>5</v>
      </c>
      <c r="H2" s="50" t="s">
        <v>215</v>
      </c>
      <c r="I2" s="50" t="s">
        <v>216</v>
      </c>
      <c r="J2" s="2" t="s">
        <v>217</v>
      </c>
      <c r="K2" s="4" t="s">
        <v>6</v>
      </c>
      <c r="L2" s="5" t="s">
        <v>7</v>
      </c>
    </row>
    <row r="4" spans="2:24" x14ac:dyDescent="0.25">
      <c r="B4" s="98" t="s">
        <v>113</v>
      </c>
      <c r="C4" s="98"/>
      <c r="D4" s="98"/>
      <c r="E4" s="9"/>
      <c r="F4" s="9"/>
      <c r="G4" s="9"/>
      <c r="H4" s="9"/>
      <c r="I4" s="9"/>
      <c r="J4" s="51"/>
      <c r="K4" s="9"/>
      <c r="L4" s="51"/>
      <c r="O4" t="s">
        <v>4</v>
      </c>
      <c r="P4" t="s">
        <v>5</v>
      </c>
      <c r="Q4" t="s">
        <v>7</v>
      </c>
      <c r="R4" t="s">
        <v>218</v>
      </c>
      <c r="S4" t="s">
        <v>219</v>
      </c>
    </row>
    <row r="5" spans="2:24" ht="98.25" customHeight="1" x14ac:dyDescent="0.25">
      <c r="B5" s="11" t="s">
        <v>24</v>
      </c>
      <c r="C5" s="11" t="s">
        <v>25</v>
      </c>
      <c r="D5" s="15" t="s">
        <v>125</v>
      </c>
      <c r="E5" s="16">
        <v>1</v>
      </c>
      <c r="F5" s="16">
        <f t="shared" ref="F5:F10" si="0">K5-G5</f>
        <v>6161.8067226890762</v>
      </c>
      <c r="G5" s="16">
        <f t="shared" ref="G5:G10" si="1">P5</f>
        <v>355</v>
      </c>
      <c r="H5" s="53">
        <f t="shared" ref="H5:H20" si="2">(F5+G5)*0.06</f>
        <v>391.00840336134456</v>
      </c>
      <c r="I5" s="53">
        <f t="shared" ref="I5:I20" si="3">(G5+F5)*0.13</f>
        <v>847.18487394957992</v>
      </c>
      <c r="J5" s="16">
        <f t="shared" ref="J5:J20" si="4">(F5+G5+H5+I5)*E5</f>
        <v>7755.0000000000009</v>
      </c>
      <c r="K5" s="53">
        <f t="shared" ref="K5:K20" si="5">Q5/1.19</f>
        <v>6516.8067226890762</v>
      </c>
      <c r="L5" s="53">
        <f t="shared" ref="L5:L20" si="6">K5*E5</f>
        <v>6516.8067226890762</v>
      </c>
      <c r="O5" s="54">
        <v>7400</v>
      </c>
      <c r="P5" s="54">
        <v>355</v>
      </c>
      <c r="Q5" s="54">
        <f t="shared" ref="Q5:Q15" si="7">(O5+P5)</f>
        <v>7755</v>
      </c>
      <c r="R5">
        <f t="shared" ref="R5:R20" si="8">O5*E5</f>
        <v>7400</v>
      </c>
      <c r="S5">
        <f t="shared" ref="S5:S20" si="9">P5*E5</f>
        <v>355</v>
      </c>
      <c r="X5" s="15"/>
    </row>
    <row r="6" spans="2:24" ht="81.75" customHeight="1" x14ac:dyDescent="0.25">
      <c r="B6" s="11" t="s">
        <v>27</v>
      </c>
      <c r="C6" s="11" t="s">
        <v>25</v>
      </c>
      <c r="D6" s="15" t="s">
        <v>28</v>
      </c>
      <c r="E6" s="16">
        <v>1</v>
      </c>
      <c r="F6" s="16">
        <f t="shared" si="0"/>
        <v>677.73109243697479</v>
      </c>
      <c r="G6" s="16">
        <f t="shared" si="1"/>
        <v>150</v>
      </c>
      <c r="H6" s="53">
        <f t="shared" si="2"/>
        <v>49.663865546218489</v>
      </c>
      <c r="I6" s="53">
        <f t="shared" si="3"/>
        <v>107.60504201680672</v>
      </c>
      <c r="J6" s="16">
        <f t="shared" si="4"/>
        <v>985</v>
      </c>
      <c r="K6" s="53">
        <f t="shared" si="5"/>
        <v>827.73109243697479</v>
      </c>
      <c r="L6" s="53">
        <f t="shared" si="6"/>
        <v>827.73109243697479</v>
      </c>
      <c r="O6" s="54">
        <v>835</v>
      </c>
      <c r="P6" s="54">
        <v>150</v>
      </c>
      <c r="Q6" s="54">
        <f t="shared" si="7"/>
        <v>985</v>
      </c>
      <c r="R6">
        <f t="shared" si="8"/>
        <v>835</v>
      </c>
      <c r="S6">
        <f t="shared" si="9"/>
        <v>150</v>
      </c>
    </row>
    <row r="7" spans="2:24" ht="61.5" customHeight="1" x14ac:dyDescent="0.25">
      <c r="B7" s="11" t="s">
        <v>29</v>
      </c>
      <c r="C7" s="11" t="s">
        <v>25</v>
      </c>
      <c r="D7" s="17" t="s">
        <v>255</v>
      </c>
      <c r="E7" s="16">
        <v>1</v>
      </c>
      <c r="F7" s="16">
        <f t="shared" si="0"/>
        <v>330.96638655462186</v>
      </c>
      <c r="G7" s="16">
        <f t="shared" si="1"/>
        <v>85</v>
      </c>
      <c r="H7" s="53">
        <f t="shared" si="2"/>
        <v>24.957983193277311</v>
      </c>
      <c r="I7" s="53">
        <f t="shared" si="3"/>
        <v>54.075630252100844</v>
      </c>
      <c r="J7" s="16">
        <f t="shared" si="4"/>
        <v>495</v>
      </c>
      <c r="K7" s="53">
        <f t="shared" si="5"/>
        <v>415.96638655462186</v>
      </c>
      <c r="L7" s="53">
        <f t="shared" si="6"/>
        <v>415.96638655462186</v>
      </c>
      <c r="O7" s="54">
        <v>410</v>
      </c>
      <c r="P7" s="54">
        <v>85</v>
      </c>
      <c r="Q7" s="54">
        <f t="shared" si="7"/>
        <v>495</v>
      </c>
      <c r="R7">
        <f t="shared" si="8"/>
        <v>410</v>
      </c>
      <c r="S7">
        <f t="shared" si="9"/>
        <v>85</v>
      </c>
    </row>
    <row r="8" spans="2:24" ht="123.75" customHeight="1" x14ac:dyDescent="0.25">
      <c r="B8" s="11" t="s">
        <v>31</v>
      </c>
      <c r="C8" s="11" t="s">
        <v>25</v>
      </c>
      <c r="D8" s="15" t="s">
        <v>38</v>
      </c>
      <c r="E8" s="16">
        <v>1</v>
      </c>
      <c r="F8" s="16">
        <f t="shared" si="0"/>
        <v>314.70588235294122</v>
      </c>
      <c r="G8" s="16">
        <f t="shared" si="1"/>
        <v>1450</v>
      </c>
      <c r="H8" s="53">
        <f t="shared" si="2"/>
        <v>105.88235294117646</v>
      </c>
      <c r="I8" s="53">
        <f t="shared" si="3"/>
        <v>229.41176470588238</v>
      </c>
      <c r="J8" s="16">
        <f t="shared" si="4"/>
        <v>2100</v>
      </c>
      <c r="K8" s="53">
        <f t="shared" si="5"/>
        <v>1764.7058823529412</v>
      </c>
      <c r="L8" s="53">
        <f t="shared" si="6"/>
        <v>1764.7058823529412</v>
      </c>
      <c r="O8" s="54">
        <v>650</v>
      </c>
      <c r="P8" s="54">
        <v>1450</v>
      </c>
      <c r="Q8" s="54">
        <f t="shared" si="7"/>
        <v>2100</v>
      </c>
      <c r="R8">
        <f t="shared" si="8"/>
        <v>650</v>
      </c>
      <c r="S8">
        <f t="shared" si="9"/>
        <v>1450</v>
      </c>
    </row>
    <row r="9" spans="2:24" ht="124.5" customHeight="1" x14ac:dyDescent="0.25">
      <c r="B9" s="11" t="s">
        <v>33</v>
      </c>
      <c r="C9" s="11" t="s">
        <v>25</v>
      </c>
      <c r="D9" s="15" t="s">
        <v>40</v>
      </c>
      <c r="E9" s="16">
        <v>1</v>
      </c>
      <c r="F9" s="16">
        <f t="shared" si="0"/>
        <v>773.10924369747897</v>
      </c>
      <c r="G9" s="16">
        <f t="shared" si="1"/>
        <v>0</v>
      </c>
      <c r="H9" s="53">
        <f t="shared" si="2"/>
        <v>46.386554621848738</v>
      </c>
      <c r="I9" s="53">
        <f t="shared" si="3"/>
        <v>100.50420168067227</v>
      </c>
      <c r="J9" s="16">
        <f t="shared" si="4"/>
        <v>920</v>
      </c>
      <c r="K9" s="53">
        <f t="shared" si="5"/>
        <v>773.10924369747897</v>
      </c>
      <c r="L9" s="53">
        <f t="shared" si="6"/>
        <v>773.10924369747897</v>
      </c>
      <c r="O9" s="54">
        <v>920</v>
      </c>
      <c r="P9" s="54">
        <v>0</v>
      </c>
      <c r="Q9" s="54">
        <f t="shared" si="7"/>
        <v>920</v>
      </c>
      <c r="R9">
        <f t="shared" si="8"/>
        <v>920</v>
      </c>
      <c r="S9">
        <f t="shared" si="9"/>
        <v>0</v>
      </c>
    </row>
    <row r="10" spans="2:24" ht="45" x14ac:dyDescent="0.25">
      <c r="B10" s="11" t="s">
        <v>35</v>
      </c>
      <c r="C10" s="11" t="s">
        <v>25</v>
      </c>
      <c r="D10" s="15" t="s">
        <v>42</v>
      </c>
      <c r="E10" s="42">
        <v>1</v>
      </c>
      <c r="F10" s="16">
        <f t="shared" si="0"/>
        <v>1584.7058823529412</v>
      </c>
      <c r="G10" s="16">
        <f t="shared" si="1"/>
        <v>180</v>
      </c>
      <c r="H10" s="53">
        <f t="shared" si="2"/>
        <v>105.88235294117646</v>
      </c>
      <c r="I10" s="53">
        <f t="shared" si="3"/>
        <v>229.41176470588238</v>
      </c>
      <c r="J10" s="16">
        <f t="shared" si="4"/>
        <v>2100</v>
      </c>
      <c r="K10" s="53">
        <f t="shared" si="5"/>
        <v>1764.7058823529412</v>
      </c>
      <c r="L10" s="53">
        <f t="shared" si="6"/>
        <v>1764.7058823529412</v>
      </c>
      <c r="O10" s="54">
        <v>1920</v>
      </c>
      <c r="P10" s="54">
        <v>180</v>
      </c>
      <c r="Q10" s="54">
        <f t="shared" si="7"/>
        <v>2100</v>
      </c>
      <c r="R10">
        <f t="shared" si="8"/>
        <v>1920</v>
      </c>
      <c r="S10">
        <f t="shared" si="9"/>
        <v>180</v>
      </c>
    </row>
    <row r="11" spans="2:24" ht="63" customHeight="1" x14ac:dyDescent="0.25">
      <c r="B11" s="11" t="s">
        <v>37</v>
      </c>
      <c r="C11" s="11" t="s">
        <v>25</v>
      </c>
      <c r="D11" s="15" t="s">
        <v>44</v>
      </c>
      <c r="E11" s="16">
        <v>1</v>
      </c>
      <c r="F11" s="16">
        <f>O11</f>
        <v>0</v>
      </c>
      <c r="G11" s="16">
        <f>K11</f>
        <v>210.0840336134454</v>
      </c>
      <c r="H11" s="53">
        <f t="shared" si="2"/>
        <v>12.605042016806724</v>
      </c>
      <c r="I11" s="53">
        <f t="shared" si="3"/>
        <v>27.310924369747902</v>
      </c>
      <c r="J11" s="16">
        <f t="shared" si="4"/>
        <v>250.00000000000003</v>
      </c>
      <c r="K11" s="53">
        <f t="shared" si="5"/>
        <v>210.0840336134454</v>
      </c>
      <c r="L11" s="53">
        <f t="shared" si="6"/>
        <v>210.0840336134454</v>
      </c>
      <c r="O11" s="54">
        <v>0</v>
      </c>
      <c r="P11" s="54">
        <v>250</v>
      </c>
      <c r="Q11" s="54">
        <f t="shared" si="7"/>
        <v>250</v>
      </c>
      <c r="R11">
        <f t="shared" si="8"/>
        <v>0</v>
      </c>
      <c r="S11">
        <f t="shared" si="9"/>
        <v>250</v>
      </c>
    </row>
    <row r="12" spans="2:24" ht="112.5" customHeight="1" x14ac:dyDescent="0.25">
      <c r="B12" s="11" t="s">
        <v>39</v>
      </c>
      <c r="C12" s="11" t="s">
        <v>25</v>
      </c>
      <c r="D12" s="15" t="s">
        <v>46</v>
      </c>
      <c r="E12" s="16">
        <v>1</v>
      </c>
      <c r="F12" s="16">
        <f>K12-G12</f>
        <v>375.0840336134454</v>
      </c>
      <c r="G12" s="16">
        <f>P12</f>
        <v>35</v>
      </c>
      <c r="H12" s="53">
        <f t="shared" si="2"/>
        <v>24.605042016806724</v>
      </c>
      <c r="I12" s="53">
        <f t="shared" si="3"/>
        <v>53.310924369747902</v>
      </c>
      <c r="J12" s="16">
        <f t="shared" si="4"/>
        <v>488.00000000000006</v>
      </c>
      <c r="K12" s="53">
        <f t="shared" si="5"/>
        <v>410.0840336134454</v>
      </c>
      <c r="L12" s="53">
        <f t="shared" si="6"/>
        <v>410.0840336134454</v>
      </c>
      <c r="O12" s="54">
        <v>453</v>
      </c>
      <c r="P12" s="54">
        <v>35</v>
      </c>
      <c r="Q12" s="54">
        <f t="shared" si="7"/>
        <v>488</v>
      </c>
      <c r="R12">
        <f t="shared" si="8"/>
        <v>453</v>
      </c>
      <c r="S12">
        <f t="shared" si="9"/>
        <v>35</v>
      </c>
    </row>
    <row r="13" spans="2:24" ht="69.75" customHeight="1" x14ac:dyDescent="0.25">
      <c r="B13" s="11" t="s">
        <v>41</v>
      </c>
      <c r="C13" s="11" t="s">
        <v>25</v>
      </c>
      <c r="D13" s="15" t="s">
        <v>48</v>
      </c>
      <c r="E13" s="16">
        <v>1</v>
      </c>
      <c r="F13" s="16">
        <f>K13-G13</f>
        <v>181.60504201680672</v>
      </c>
      <c r="G13" s="16">
        <f>P13</f>
        <v>6</v>
      </c>
      <c r="H13" s="53">
        <f t="shared" si="2"/>
        <v>11.256302521008402</v>
      </c>
      <c r="I13" s="53">
        <f t="shared" si="3"/>
        <v>24.388655462184875</v>
      </c>
      <c r="J13" s="16">
        <f t="shared" si="4"/>
        <v>223.25</v>
      </c>
      <c r="K13" s="53">
        <f t="shared" si="5"/>
        <v>187.60504201680672</v>
      </c>
      <c r="L13" s="53">
        <f t="shared" si="6"/>
        <v>187.60504201680672</v>
      </c>
      <c r="O13" s="54">
        <v>217.25</v>
      </c>
      <c r="P13" s="54">
        <v>6</v>
      </c>
      <c r="Q13" s="54">
        <f t="shared" si="7"/>
        <v>223.25</v>
      </c>
      <c r="R13">
        <f t="shared" si="8"/>
        <v>217.25</v>
      </c>
      <c r="S13">
        <f t="shared" si="9"/>
        <v>6</v>
      </c>
    </row>
    <row r="14" spans="2:24" ht="98.25" customHeight="1" x14ac:dyDescent="0.25">
      <c r="B14" s="11" t="s">
        <v>43</v>
      </c>
      <c r="C14" s="11" t="s">
        <v>25</v>
      </c>
      <c r="D14" s="15" t="s">
        <v>50</v>
      </c>
      <c r="E14" s="16">
        <v>1</v>
      </c>
      <c r="F14" s="16">
        <f>O14</f>
        <v>0</v>
      </c>
      <c r="G14" s="16">
        <f>K14</f>
        <v>1092.4369747899161</v>
      </c>
      <c r="H14" s="53">
        <f t="shared" si="2"/>
        <v>65.546218487394967</v>
      </c>
      <c r="I14" s="53">
        <f t="shared" si="3"/>
        <v>142.0168067226891</v>
      </c>
      <c r="J14" s="16">
        <f t="shared" si="4"/>
        <v>1300.0000000000002</v>
      </c>
      <c r="K14" s="53">
        <f t="shared" si="5"/>
        <v>1092.4369747899161</v>
      </c>
      <c r="L14" s="53">
        <f t="shared" si="6"/>
        <v>1092.4369747899161</v>
      </c>
      <c r="O14" s="54">
        <v>0</v>
      </c>
      <c r="P14" s="54">
        <v>1300</v>
      </c>
      <c r="Q14" s="54">
        <f t="shared" si="7"/>
        <v>1300</v>
      </c>
      <c r="R14">
        <f t="shared" si="8"/>
        <v>0</v>
      </c>
      <c r="S14">
        <f t="shared" si="9"/>
        <v>1300</v>
      </c>
    </row>
    <row r="15" spans="2:24" ht="57.75" customHeight="1" x14ac:dyDescent="0.25">
      <c r="B15" s="11" t="s">
        <v>45</v>
      </c>
      <c r="C15" s="11" t="s">
        <v>25</v>
      </c>
      <c r="D15" s="15" t="s">
        <v>52</v>
      </c>
      <c r="E15" s="16">
        <v>0</v>
      </c>
      <c r="F15" s="16">
        <f>O15</f>
        <v>0</v>
      </c>
      <c r="G15" s="16">
        <f>K15</f>
        <v>1008.4033613445379</v>
      </c>
      <c r="H15" s="53">
        <f t="shared" si="2"/>
        <v>60.504201680672267</v>
      </c>
      <c r="I15" s="53">
        <f t="shared" si="3"/>
        <v>131.09243697478993</v>
      </c>
      <c r="J15" s="16">
        <f t="shared" si="4"/>
        <v>0</v>
      </c>
      <c r="K15" s="53">
        <f t="shared" si="5"/>
        <v>1008.4033613445379</v>
      </c>
      <c r="L15" s="53">
        <f t="shared" si="6"/>
        <v>0</v>
      </c>
      <c r="O15" s="54">
        <v>0</v>
      </c>
      <c r="P15" s="54">
        <v>1200</v>
      </c>
      <c r="Q15">
        <f t="shared" si="7"/>
        <v>1200</v>
      </c>
      <c r="R15">
        <f t="shared" si="8"/>
        <v>0</v>
      </c>
      <c r="S15">
        <f t="shared" si="9"/>
        <v>0</v>
      </c>
    </row>
    <row r="16" spans="2:24" ht="48" customHeight="1" x14ac:dyDescent="0.25">
      <c r="B16" s="11" t="s">
        <v>47</v>
      </c>
      <c r="C16" s="11" t="s">
        <v>25</v>
      </c>
      <c r="D16" s="15" t="s">
        <v>56</v>
      </c>
      <c r="E16" s="16">
        <v>1</v>
      </c>
      <c r="F16" s="16">
        <f>K16-G16</f>
        <v>128.8655462184874</v>
      </c>
      <c r="G16" s="16">
        <f>P16</f>
        <v>35</v>
      </c>
      <c r="H16" s="53">
        <f t="shared" si="2"/>
        <v>9.8319327731092425</v>
      </c>
      <c r="I16" s="53">
        <f t="shared" si="3"/>
        <v>21.302521008403364</v>
      </c>
      <c r="J16" s="16">
        <f t="shared" si="4"/>
        <v>195</v>
      </c>
      <c r="K16" s="53">
        <f t="shared" si="5"/>
        <v>163.8655462184874</v>
      </c>
      <c r="L16" s="53">
        <f t="shared" si="6"/>
        <v>163.8655462184874</v>
      </c>
      <c r="O16" s="54">
        <v>160</v>
      </c>
      <c r="P16" s="54">
        <v>35</v>
      </c>
      <c r="Q16" s="54">
        <f>O16+P16</f>
        <v>195</v>
      </c>
      <c r="R16">
        <f t="shared" si="8"/>
        <v>160</v>
      </c>
      <c r="S16">
        <f t="shared" si="9"/>
        <v>35</v>
      </c>
    </row>
    <row r="17" spans="2:20" ht="67.5" customHeight="1" x14ac:dyDescent="0.25">
      <c r="B17" s="11" t="s">
        <v>49</v>
      </c>
      <c r="C17" s="11" t="s">
        <v>25</v>
      </c>
      <c r="D17" s="15" t="s">
        <v>58</v>
      </c>
      <c r="E17" s="16">
        <v>1</v>
      </c>
      <c r="F17" s="16">
        <f>K17-G17</f>
        <v>119.32773109243698</v>
      </c>
      <c r="G17" s="16">
        <f>P17</f>
        <v>200</v>
      </c>
      <c r="H17" s="53">
        <f t="shared" si="2"/>
        <v>19.159663865546218</v>
      </c>
      <c r="I17" s="53">
        <f t="shared" si="3"/>
        <v>41.512605042016808</v>
      </c>
      <c r="J17" s="16">
        <f t="shared" si="4"/>
        <v>380</v>
      </c>
      <c r="K17" s="53">
        <f t="shared" si="5"/>
        <v>319.32773109243698</v>
      </c>
      <c r="L17" s="53">
        <f t="shared" si="6"/>
        <v>319.32773109243698</v>
      </c>
      <c r="O17" s="54">
        <v>180</v>
      </c>
      <c r="P17" s="54">
        <v>200</v>
      </c>
      <c r="Q17" s="54">
        <f>O17+P17</f>
        <v>380</v>
      </c>
      <c r="R17">
        <f t="shared" si="8"/>
        <v>180</v>
      </c>
      <c r="S17">
        <f t="shared" si="9"/>
        <v>200</v>
      </c>
    </row>
    <row r="18" spans="2:20" ht="89.25" customHeight="1" x14ac:dyDescent="0.25">
      <c r="B18" s="11" t="s">
        <v>51</v>
      </c>
      <c r="C18" s="11" t="s">
        <v>25</v>
      </c>
      <c r="D18" s="15" t="s">
        <v>142</v>
      </c>
      <c r="E18" s="16">
        <v>0</v>
      </c>
      <c r="F18" s="16">
        <f>K18-G18</f>
        <v>179.66386554621852</v>
      </c>
      <c r="G18" s="16">
        <f>P18</f>
        <v>180</v>
      </c>
      <c r="H18" s="53">
        <f t="shared" si="2"/>
        <v>21.579831932773111</v>
      </c>
      <c r="I18" s="53">
        <f t="shared" si="3"/>
        <v>46.756302521008408</v>
      </c>
      <c r="J18" s="16">
        <f t="shared" si="4"/>
        <v>0</v>
      </c>
      <c r="K18" s="53">
        <f t="shared" si="5"/>
        <v>359.66386554621852</v>
      </c>
      <c r="L18" s="53">
        <f t="shared" si="6"/>
        <v>0</v>
      </c>
      <c r="O18" s="54">
        <v>248</v>
      </c>
      <c r="P18" s="54">
        <v>180</v>
      </c>
      <c r="Q18" s="54">
        <f>O18+P18</f>
        <v>428</v>
      </c>
      <c r="R18">
        <f t="shared" si="8"/>
        <v>0</v>
      </c>
      <c r="S18">
        <f t="shared" si="9"/>
        <v>0</v>
      </c>
    </row>
    <row r="19" spans="2:20" ht="33.75" customHeight="1" x14ac:dyDescent="0.25">
      <c r="B19" s="11" t="s">
        <v>53</v>
      </c>
      <c r="C19" s="11" t="s">
        <v>25</v>
      </c>
      <c r="D19" s="15" t="s">
        <v>194</v>
      </c>
      <c r="E19" s="16">
        <v>1</v>
      </c>
      <c r="F19" s="16">
        <f>K19-G19</f>
        <v>16936.974789915967</v>
      </c>
      <c r="G19" s="16">
        <f>P19</f>
        <v>500</v>
      </c>
      <c r="H19" s="53">
        <f t="shared" si="2"/>
        <v>1046.2184873949579</v>
      </c>
      <c r="I19" s="53">
        <f t="shared" si="3"/>
        <v>2266.8067226890757</v>
      </c>
      <c r="J19" s="16">
        <f t="shared" si="4"/>
        <v>20750</v>
      </c>
      <c r="K19" s="53">
        <f t="shared" si="5"/>
        <v>17436.974789915967</v>
      </c>
      <c r="L19" s="53">
        <f t="shared" si="6"/>
        <v>17436.974789915967</v>
      </c>
      <c r="O19" s="54">
        <v>20250</v>
      </c>
      <c r="P19" s="54">
        <v>500</v>
      </c>
      <c r="Q19" s="54">
        <f>O19+P19</f>
        <v>20750</v>
      </c>
      <c r="R19">
        <f t="shared" si="8"/>
        <v>20250</v>
      </c>
      <c r="S19">
        <f t="shared" si="9"/>
        <v>500</v>
      </c>
    </row>
    <row r="20" spans="2:20" ht="33" customHeight="1" x14ac:dyDescent="0.25">
      <c r="B20" s="11" t="s">
        <v>55</v>
      </c>
      <c r="C20" s="11" t="s">
        <v>25</v>
      </c>
      <c r="D20" s="15" t="s">
        <v>144</v>
      </c>
      <c r="E20" s="16">
        <v>1</v>
      </c>
      <c r="F20" s="16">
        <f>K20-G20</f>
        <v>198.31932773109244</v>
      </c>
      <c r="G20" s="16">
        <f>P20</f>
        <v>0</v>
      </c>
      <c r="H20" s="53">
        <f t="shared" si="2"/>
        <v>11.899159663865547</v>
      </c>
      <c r="I20" s="53">
        <f t="shared" si="3"/>
        <v>25.781512605042018</v>
      </c>
      <c r="J20" s="16">
        <f t="shared" si="4"/>
        <v>236.00000000000003</v>
      </c>
      <c r="K20" s="53">
        <f t="shared" si="5"/>
        <v>198.31932773109244</v>
      </c>
      <c r="L20" s="53">
        <f t="shared" si="6"/>
        <v>198.31932773109244</v>
      </c>
      <c r="O20" s="54">
        <v>236</v>
      </c>
      <c r="P20" s="54">
        <v>0</v>
      </c>
      <c r="Q20" s="54">
        <f>O20+P20</f>
        <v>236</v>
      </c>
      <c r="R20">
        <f t="shared" si="8"/>
        <v>236</v>
      </c>
      <c r="S20">
        <f t="shared" si="9"/>
        <v>0</v>
      </c>
    </row>
    <row r="21" spans="2:20" x14ac:dyDescent="0.25">
      <c r="D21" s="55"/>
      <c r="E21" s="1"/>
      <c r="F21" s="1"/>
      <c r="G21" s="1"/>
      <c r="H21" s="54"/>
      <c r="I21" s="54"/>
      <c r="J21" s="1"/>
      <c r="K21" s="54"/>
      <c r="O21" s="54"/>
      <c r="P21" s="54"/>
      <c r="Q21" s="54"/>
    </row>
    <row r="22" spans="2:20" x14ac:dyDescent="0.25">
      <c r="E22" s="1"/>
      <c r="F22" s="1"/>
      <c r="G22" s="1"/>
      <c r="H22" s="54"/>
      <c r="I22" s="54"/>
      <c r="J22" s="1">
        <f>SUM(J5:J20)</f>
        <v>38177.25</v>
      </c>
      <c r="K22" s="1">
        <f>SUM(K5:K20)</f>
        <v>33449.789915966387</v>
      </c>
      <c r="L22" s="1">
        <f>SUM(L5:L20)</f>
        <v>32081.722689075632</v>
      </c>
      <c r="R22" s="1">
        <f>SUM(R5:R20)</f>
        <v>33631.25</v>
      </c>
      <c r="S22" s="1">
        <f>SUM(S5:S20)</f>
        <v>4546</v>
      </c>
      <c r="T22" s="1">
        <f>R22+S22</f>
        <v>38177.25</v>
      </c>
    </row>
    <row r="23" spans="2:20" x14ac:dyDescent="0.25">
      <c r="E23" s="1"/>
      <c r="F23" s="1"/>
      <c r="G23" s="1"/>
    </row>
    <row r="24" spans="2:20" x14ac:dyDescent="0.25">
      <c r="B24" s="21" t="s">
        <v>69</v>
      </c>
      <c r="C24" s="9"/>
      <c r="D24" s="9"/>
      <c r="E24" s="9"/>
      <c r="F24" s="9"/>
      <c r="G24" s="9"/>
      <c r="H24" s="9"/>
      <c r="I24" s="9"/>
      <c r="J24" s="9"/>
      <c r="K24" s="9"/>
      <c r="L24" s="51"/>
    </row>
    <row r="25" spans="2:20" ht="112.5" customHeight="1" x14ac:dyDescent="0.25">
      <c r="B25" s="11" t="s">
        <v>70</v>
      </c>
      <c r="C25" s="11" t="s">
        <v>25</v>
      </c>
      <c r="D25" s="15" t="s">
        <v>256</v>
      </c>
      <c r="E25" s="16">
        <v>1</v>
      </c>
      <c r="F25" s="13">
        <f>O25</f>
        <v>0</v>
      </c>
      <c r="G25" s="13">
        <f>K25</f>
        <v>197.47899159663865</v>
      </c>
      <c r="H25" s="53">
        <f t="shared" ref="H25:H41" si="10">(F25+G25)*0.06</f>
        <v>11.848739495798318</v>
      </c>
      <c r="I25" s="53">
        <f t="shared" ref="I25:I41" si="11">(G25+F25)*0.13</f>
        <v>25.672268907563026</v>
      </c>
      <c r="J25" s="13">
        <f t="shared" ref="J25:J41" si="12">(F25+G25+H25+I25)*E25</f>
        <v>235</v>
      </c>
      <c r="K25" s="53">
        <f t="shared" ref="K25:K41" si="13">Q25/1.19</f>
        <v>197.47899159663865</v>
      </c>
      <c r="L25" s="53">
        <f t="shared" ref="L25:L41" si="14">K25*E25</f>
        <v>197.47899159663865</v>
      </c>
      <c r="O25" s="54">
        <v>0</v>
      </c>
      <c r="P25" s="54">
        <v>235</v>
      </c>
      <c r="Q25" s="54">
        <f t="shared" ref="Q25:Q41" si="15">O25+P25</f>
        <v>235</v>
      </c>
      <c r="R25">
        <f t="shared" ref="R25:R41" si="16">O25*E25</f>
        <v>0</v>
      </c>
      <c r="S25">
        <f t="shared" ref="S25:S41" si="17">P25*E25</f>
        <v>235</v>
      </c>
    </row>
    <row r="26" spans="2:20" ht="95.25" customHeight="1" x14ac:dyDescent="0.25">
      <c r="B26" s="11" t="s">
        <v>72</v>
      </c>
      <c r="C26" s="11" t="s">
        <v>25</v>
      </c>
      <c r="D26" s="15" t="s">
        <v>257</v>
      </c>
      <c r="E26" s="16">
        <v>1</v>
      </c>
      <c r="F26" s="16">
        <f>O26</f>
        <v>0</v>
      </c>
      <c r="G26" s="16">
        <f>K26</f>
        <v>235.29411764705884</v>
      </c>
      <c r="H26" s="53">
        <f t="shared" si="10"/>
        <v>14.117647058823531</v>
      </c>
      <c r="I26" s="53">
        <f t="shared" si="11"/>
        <v>30.588235294117649</v>
      </c>
      <c r="J26" s="16">
        <f t="shared" si="12"/>
        <v>280</v>
      </c>
      <c r="K26" s="53">
        <f t="shared" si="13"/>
        <v>235.29411764705884</v>
      </c>
      <c r="L26" s="53">
        <f t="shared" si="14"/>
        <v>235.29411764705884</v>
      </c>
      <c r="O26" s="54">
        <v>0</v>
      </c>
      <c r="P26" s="54">
        <v>280</v>
      </c>
      <c r="Q26" s="54">
        <f t="shared" si="15"/>
        <v>280</v>
      </c>
      <c r="R26">
        <f t="shared" si="16"/>
        <v>0</v>
      </c>
      <c r="S26">
        <f t="shared" si="17"/>
        <v>280</v>
      </c>
    </row>
    <row r="27" spans="2:20" ht="115.5" customHeight="1" x14ac:dyDescent="0.25">
      <c r="B27" s="11" t="s">
        <v>74</v>
      </c>
      <c r="C27" s="11" t="s">
        <v>25</v>
      </c>
      <c r="D27" s="15" t="s">
        <v>77</v>
      </c>
      <c r="E27" s="16">
        <v>1</v>
      </c>
      <c r="F27" s="16">
        <f>O27</f>
        <v>0</v>
      </c>
      <c r="G27" s="16">
        <f>K27</f>
        <v>126.05042016806723</v>
      </c>
      <c r="H27" s="53">
        <f t="shared" si="10"/>
        <v>7.5630252100840334</v>
      </c>
      <c r="I27" s="53">
        <f t="shared" si="11"/>
        <v>16.386554621848742</v>
      </c>
      <c r="J27" s="16">
        <f t="shared" si="12"/>
        <v>150</v>
      </c>
      <c r="K27" s="53">
        <f t="shared" si="13"/>
        <v>126.05042016806723</v>
      </c>
      <c r="L27" s="53">
        <f t="shared" si="14"/>
        <v>126.05042016806723</v>
      </c>
      <c r="O27" s="54">
        <v>0</v>
      </c>
      <c r="P27" s="54">
        <v>150</v>
      </c>
      <c r="Q27" s="54">
        <f t="shared" si="15"/>
        <v>150</v>
      </c>
      <c r="R27">
        <f t="shared" si="16"/>
        <v>0</v>
      </c>
      <c r="S27">
        <f t="shared" si="17"/>
        <v>150</v>
      </c>
    </row>
    <row r="28" spans="2:20" ht="30" x14ac:dyDescent="0.25">
      <c r="B28" s="11" t="s">
        <v>76</v>
      </c>
      <c r="C28" s="11" t="s">
        <v>25</v>
      </c>
      <c r="D28" s="15" t="s">
        <v>151</v>
      </c>
      <c r="E28" s="16">
        <v>1</v>
      </c>
      <c r="F28" s="16">
        <f>K28-G28</f>
        <v>75.630252100840337</v>
      </c>
      <c r="G28" s="16">
        <f>P28</f>
        <v>0</v>
      </c>
      <c r="H28" s="53">
        <f t="shared" si="10"/>
        <v>4.53781512605042</v>
      </c>
      <c r="I28" s="53">
        <f t="shared" si="11"/>
        <v>9.8319327731092443</v>
      </c>
      <c r="J28" s="16">
        <f t="shared" si="12"/>
        <v>90</v>
      </c>
      <c r="K28" s="53">
        <f t="shared" si="13"/>
        <v>75.630252100840337</v>
      </c>
      <c r="L28" s="53">
        <f t="shared" si="14"/>
        <v>75.630252100840337</v>
      </c>
      <c r="O28" s="54">
        <v>90</v>
      </c>
      <c r="P28" s="54">
        <v>0</v>
      </c>
      <c r="Q28" s="54">
        <f t="shared" si="15"/>
        <v>90</v>
      </c>
      <c r="R28">
        <f t="shared" si="16"/>
        <v>90</v>
      </c>
      <c r="S28">
        <f t="shared" si="17"/>
        <v>0</v>
      </c>
    </row>
    <row r="29" spans="2:20" ht="30" x14ac:dyDescent="0.25">
      <c r="B29" s="11" t="s">
        <v>78</v>
      </c>
      <c r="C29" s="11"/>
      <c r="D29" s="15" t="s">
        <v>153</v>
      </c>
      <c r="E29" s="16">
        <v>1</v>
      </c>
      <c r="F29" s="16">
        <f>K29-G29</f>
        <v>100.84033613445379</v>
      </c>
      <c r="G29" s="16">
        <f>P29</f>
        <v>0</v>
      </c>
      <c r="H29" s="53">
        <f t="shared" si="10"/>
        <v>6.0504201680672276</v>
      </c>
      <c r="I29" s="53">
        <f t="shared" si="11"/>
        <v>13.109243697478993</v>
      </c>
      <c r="J29" s="16">
        <f t="shared" si="12"/>
        <v>120.00000000000001</v>
      </c>
      <c r="K29" s="53">
        <f t="shared" si="13"/>
        <v>100.84033613445379</v>
      </c>
      <c r="L29" s="53">
        <f t="shared" si="14"/>
        <v>100.84033613445379</v>
      </c>
      <c r="O29" s="54">
        <v>120</v>
      </c>
      <c r="P29" s="54">
        <v>0</v>
      </c>
      <c r="Q29" s="54">
        <f t="shared" si="15"/>
        <v>120</v>
      </c>
      <c r="R29">
        <f t="shared" si="16"/>
        <v>120</v>
      </c>
      <c r="S29">
        <f t="shared" si="17"/>
        <v>0</v>
      </c>
    </row>
    <row r="30" spans="2:20" ht="105" customHeight="1" x14ac:dyDescent="0.25">
      <c r="B30" s="11" t="s">
        <v>80</v>
      </c>
      <c r="C30" s="11" t="s">
        <v>25</v>
      </c>
      <c r="D30" s="15" t="s">
        <v>83</v>
      </c>
      <c r="E30" s="16">
        <v>0</v>
      </c>
      <c r="F30" s="16">
        <f>O30</f>
        <v>0</v>
      </c>
      <c r="G30" s="16">
        <f>K30</f>
        <v>92.436974789915965</v>
      </c>
      <c r="H30" s="53">
        <f t="shared" si="10"/>
        <v>5.5462184873949578</v>
      </c>
      <c r="I30" s="53">
        <f t="shared" si="11"/>
        <v>12.016806722689076</v>
      </c>
      <c r="J30" s="16">
        <f t="shared" si="12"/>
        <v>0</v>
      </c>
      <c r="K30" s="53">
        <f t="shared" si="13"/>
        <v>92.436974789915965</v>
      </c>
      <c r="L30" s="53">
        <f t="shared" si="14"/>
        <v>0</v>
      </c>
      <c r="O30" s="54">
        <v>0</v>
      </c>
      <c r="P30" s="54">
        <v>110</v>
      </c>
      <c r="Q30" s="54">
        <f t="shared" si="15"/>
        <v>110</v>
      </c>
      <c r="R30">
        <f t="shared" si="16"/>
        <v>0</v>
      </c>
      <c r="S30">
        <f t="shared" si="17"/>
        <v>0</v>
      </c>
    </row>
    <row r="31" spans="2:20" ht="30" x14ac:dyDescent="0.25">
      <c r="B31" s="11" t="s">
        <v>82</v>
      </c>
      <c r="C31" s="11" t="s">
        <v>25</v>
      </c>
      <c r="D31" s="15" t="s">
        <v>85</v>
      </c>
      <c r="E31" s="16">
        <v>0</v>
      </c>
      <c r="F31" s="16">
        <f>K31-G31</f>
        <v>33.613445378151262</v>
      </c>
      <c r="G31" s="16">
        <f>P31</f>
        <v>0</v>
      </c>
      <c r="H31" s="53">
        <f t="shared" si="10"/>
        <v>2.0168067226890756</v>
      </c>
      <c r="I31" s="53">
        <f t="shared" si="11"/>
        <v>4.3697478991596643</v>
      </c>
      <c r="J31" s="16">
        <f t="shared" si="12"/>
        <v>0</v>
      </c>
      <c r="K31" s="53">
        <f t="shared" si="13"/>
        <v>33.613445378151262</v>
      </c>
      <c r="L31" s="53">
        <f t="shared" si="14"/>
        <v>0</v>
      </c>
      <c r="O31" s="54">
        <v>40</v>
      </c>
      <c r="P31" s="54">
        <v>0</v>
      </c>
      <c r="Q31" s="54">
        <f t="shared" si="15"/>
        <v>40</v>
      </c>
      <c r="R31">
        <f t="shared" si="16"/>
        <v>0</v>
      </c>
      <c r="S31">
        <f t="shared" si="17"/>
        <v>0</v>
      </c>
    </row>
    <row r="32" spans="2:20" ht="30" x14ac:dyDescent="0.25">
      <c r="B32" s="11" t="s">
        <v>84</v>
      </c>
      <c r="C32" s="11"/>
      <c r="D32" s="15" t="s">
        <v>87</v>
      </c>
      <c r="E32" s="16">
        <v>0</v>
      </c>
      <c r="F32" s="16">
        <f>K32-G32</f>
        <v>67.226890756302524</v>
      </c>
      <c r="G32" s="16">
        <f>P32</f>
        <v>0</v>
      </c>
      <c r="H32" s="53">
        <f t="shared" si="10"/>
        <v>4.0336134453781511</v>
      </c>
      <c r="I32" s="53">
        <f t="shared" si="11"/>
        <v>8.7394957983193287</v>
      </c>
      <c r="J32" s="16">
        <f t="shared" si="12"/>
        <v>0</v>
      </c>
      <c r="K32" s="53">
        <f t="shared" si="13"/>
        <v>67.226890756302524</v>
      </c>
      <c r="L32" s="53">
        <f t="shared" si="14"/>
        <v>0</v>
      </c>
      <c r="O32" s="54">
        <v>80</v>
      </c>
      <c r="P32" s="54">
        <v>0</v>
      </c>
      <c r="Q32" s="54">
        <f t="shared" si="15"/>
        <v>80</v>
      </c>
      <c r="R32">
        <f t="shared" si="16"/>
        <v>0</v>
      </c>
      <c r="S32">
        <f t="shared" si="17"/>
        <v>0</v>
      </c>
    </row>
    <row r="33" spans="2:20" ht="125.25" customHeight="1" x14ac:dyDescent="0.25">
      <c r="B33" s="11" t="s">
        <v>86</v>
      </c>
      <c r="C33" s="11" t="s">
        <v>25</v>
      </c>
      <c r="D33" s="15" t="s">
        <v>89</v>
      </c>
      <c r="E33" s="16">
        <v>0</v>
      </c>
      <c r="F33" s="16">
        <f>O33</f>
        <v>0</v>
      </c>
      <c r="G33" s="16">
        <f>K33</f>
        <v>168.0672268907563</v>
      </c>
      <c r="H33" s="53">
        <f t="shared" si="10"/>
        <v>10.084033613445378</v>
      </c>
      <c r="I33" s="53">
        <f t="shared" si="11"/>
        <v>21.84873949579832</v>
      </c>
      <c r="J33" s="16">
        <f t="shared" si="12"/>
        <v>0</v>
      </c>
      <c r="K33" s="53">
        <f t="shared" si="13"/>
        <v>168.0672268907563</v>
      </c>
      <c r="L33" s="53">
        <f t="shared" si="14"/>
        <v>0</v>
      </c>
      <c r="O33" s="54">
        <v>0</v>
      </c>
      <c r="P33" s="54">
        <v>200</v>
      </c>
      <c r="Q33" s="54">
        <f t="shared" si="15"/>
        <v>200</v>
      </c>
      <c r="R33">
        <f t="shared" si="16"/>
        <v>0</v>
      </c>
      <c r="S33">
        <f t="shared" si="17"/>
        <v>0</v>
      </c>
    </row>
    <row r="34" spans="2:20" ht="30" x14ac:dyDescent="0.25">
      <c r="B34" s="11" t="s">
        <v>88</v>
      </c>
      <c r="C34" s="11" t="s">
        <v>25</v>
      </c>
      <c r="D34" s="15" t="s">
        <v>91</v>
      </c>
      <c r="E34" s="16">
        <v>0</v>
      </c>
      <c r="F34" s="16">
        <f>K34-G34</f>
        <v>84.033613445378151</v>
      </c>
      <c r="G34" s="16">
        <f>P34</f>
        <v>0</v>
      </c>
      <c r="H34" s="53">
        <f t="shared" si="10"/>
        <v>5.0420168067226889</v>
      </c>
      <c r="I34" s="53">
        <f t="shared" si="11"/>
        <v>10.92436974789916</v>
      </c>
      <c r="J34" s="16">
        <f t="shared" si="12"/>
        <v>0</v>
      </c>
      <c r="K34" s="53">
        <f t="shared" si="13"/>
        <v>84.033613445378151</v>
      </c>
      <c r="L34" s="53">
        <f t="shared" si="14"/>
        <v>0</v>
      </c>
      <c r="O34" s="54">
        <v>100</v>
      </c>
      <c r="P34" s="54">
        <v>0</v>
      </c>
      <c r="Q34" s="54">
        <f t="shared" si="15"/>
        <v>100</v>
      </c>
      <c r="R34">
        <f t="shared" si="16"/>
        <v>0</v>
      </c>
      <c r="S34">
        <f t="shared" si="17"/>
        <v>0</v>
      </c>
    </row>
    <row r="35" spans="2:20" ht="30" x14ac:dyDescent="0.25">
      <c r="B35" s="11" t="s">
        <v>90</v>
      </c>
      <c r="C35" s="11"/>
      <c r="D35" s="15" t="s">
        <v>93</v>
      </c>
      <c r="E35" s="16">
        <v>0</v>
      </c>
      <c r="F35" s="16">
        <f>K35-G35</f>
        <v>126.05042016806723</v>
      </c>
      <c r="G35" s="16">
        <f>P35</f>
        <v>0</v>
      </c>
      <c r="H35" s="53">
        <f t="shared" si="10"/>
        <v>7.5630252100840334</v>
      </c>
      <c r="I35" s="53">
        <f t="shared" si="11"/>
        <v>16.386554621848742</v>
      </c>
      <c r="J35" s="16">
        <f t="shared" si="12"/>
        <v>0</v>
      </c>
      <c r="K35" s="53">
        <f t="shared" si="13"/>
        <v>126.05042016806723</v>
      </c>
      <c r="L35" s="53">
        <f t="shared" si="14"/>
        <v>0</v>
      </c>
      <c r="O35" s="54">
        <v>150</v>
      </c>
      <c r="P35" s="54">
        <v>0</v>
      </c>
      <c r="Q35" s="54">
        <f t="shared" si="15"/>
        <v>150</v>
      </c>
      <c r="R35">
        <f t="shared" si="16"/>
        <v>0</v>
      </c>
      <c r="S35">
        <f t="shared" si="17"/>
        <v>0</v>
      </c>
    </row>
    <row r="36" spans="2:20" ht="141.75" customHeight="1" x14ac:dyDescent="0.25">
      <c r="B36" s="11" t="s">
        <v>92</v>
      </c>
      <c r="C36" s="11" t="s">
        <v>60</v>
      </c>
      <c r="D36" s="15" t="s">
        <v>97</v>
      </c>
      <c r="E36" s="16">
        <v>30</v>
      </c>
      <c r="F36" s="16">
        <f>O36</f>
        <v>0</v>
      </c>
      <c r="G36" s="16">
        <f>K36</f>
        <v>42.016806722689076</v>
      </c>
      <c r="H36" s="53">
        <f t="shared" si="10"/>
        <v>2.5210084033613445</v>
      </c>
      <c r="I36" s="53">
        <f t="shared" si="11"/>
        <v>5.46218487394958</v>
      </c>
      <c r="J36" s="16">
        <f t="shared" si="12"/>
        <v>1500</v>
      </c>
      <c r="K36" s="53">
        <f t="shared" si="13"/>
        <v>42.016806722689076</v>
      </c>
      <c r="L36" s="53">
        <f t="shared" si="14"/>
        <v>1260.5042016806722</v>
      </c>
      <c r="O36" s="54">
        <v>0</v>
      </c>
      <c r="P36" s="54">
        <v>50</v>
      </c>
      <c r="Q36" s="54">
        <f t="shared" si="15"/>
        <v>50</v>
      </c>
      <c r="R36">
        <f t="shared" si="16"/>
        <v>0</v>
      </c>
      <c r="S36">
        <f t="shared" si="17"/>
        <v>1500</v>
      </c>
    </row>
    <row r="37" spans="2:20" ht="45" x14ac:dyDescent="0.25">
      <c r="B37" s="11" t="s">
        <v>94</v>
      </c>
      <c r="C37" s="11" t="s">
        <v>25</v>
      </c>
      <c r="D37" s="15" t="s">
        <v>99</v>
      </c>
      <c r="E37" s="16">
        <v>1</v>
      </c>
      <c r="F37" s="16">
        <f>K37-G37</f>
        <v>21.428571428571431</v>
      </c>
      <c r="G37" s="16">
        <f>P37</f>
        <v>50</v>
      </c>
      <c r="H37" s="53">
        <f t="shared" si="10"/>
        <v>4.2857142857142856</v>
      </c>
      <c r="I37" s="53">
        <f t="shared" si="11"/>
        <v>9.2857142857142865</v>
      </c>
      <c r="J37" s="16">
        <f t="shared" si="12"/>
        <v>85.000000000000014</v>
      </c>
      <c r="K37" s="53">
        <f t="shared" si="13"/>
        <v>71.428571428571431</v>
      </c>
      <c r="L37" s="53">
        <f t="shared" si="14"/>
        <v>71.428571428571431</v>
      </c>
      <c r="O37" s="54">
        <v>35</v>
      </c>
      <c r="P37" s="54">
        <v>50</v>
      </c>
      <c r="Q37" s="54">
        <f t="shared" si="15"/>
        <v>85</v>
      </c>
      <c r="R37">
        <f t="shared" si="16"/>
        <v>35</v>
      </c>
      <c r="S37">
        <f t="shared" si="17"/>
        <v>50</v>
      </c>
    </row>
    <row r="38" spans="2:20" ht="30" x14ac:dyDescent="0.25">
      <c r="B38" s="11" t="s">
        <v>96</v>
      </c>
      <c r="C38" s="11"/>
      <c r="D38" s="15" t="s">
        <v>101</v>
      </c>
      <c r="E38" s="16">
        <v>3</v>
      </c>
      <c r="F38" s="16">
        <f>K38-G38</f>
        <v>0.92436974789915982</v>
      </c>
      <c r="G38" s="16">
        <f>P38</f>
        <v>0</v>
      </c>
      <c r="H38" s="53">
        <f t="shared" si="10"/>
        <v>5.5462184873949584E-2</v>
      </c>
      <c r="I38" s="53">
        <f t="shared" si="11"/>
        <v>0.12016806722689079</v>
      </c>
      <c r="J38" s="16">
        <f t="shared" si="12"/>
        <v>3.3000000000000007</v>
      </c>
      <c r="K38" s="53">
        <f t="shared" si="13"/>
        <v>0.92436974789915982</v>
      </c>
      <c r="L38" s="53">
        <f t="shared" si="14"/>
        <v>2.7731092436974794</v>
      </c>
      <c r="O38" s="54">
        <v>1.1000000000000001</v>
      </c>
      <c r="P38" s="54">
        <v>0</v>
      </c>
      <c r="Q38" s="54">
        <f t="shared" si="15"/>
        <v>1.1000000000000001</v>
      </c>
      <c r="R38">
        <f t="shared" si="16"/>
        <v>3.3000000000000003</v>
      </c>
      <c r="S38">
        <f t="shared" si="17"/>
        <v>0</v>
      </c>
    </row>
    <row r="39" spans="2:20" ht="75" x14ac:dyDescent="0.25">
      <c r="B39" s="11" t="s">
        <v>98</v>
      </c>
      <c r="C39" s="11"/>
      <c r="D39" s="15" t="s">
        <v>103</v>
      </c>
      <c r="E39" s="16">
        <v>1</v>
      </c>
      <c r="F39" s="16">
        <f>K39-G39</f>
        <v>181.68067226890759</v>
      </c>
      <c r="G39" s="16">
        <f>P39</f>
        <v>20</v>
      </c>
      <c r="H39" s="53">
        <f t="shared" si="10"/>
        <v>12.100840336134455</v>
      </c>
      <c r="I39" s="53">
        <f t="shared" si="11"/>
        <v>26.218487394957986</v>
      </c>
      <c r="J39" s="16">
        <f t="shared" si="12"/>
        <v>240.00000000000003</v>
      </c>
      <c r="K39" s="53">
        <f t="shared" si="13"/>
        <v>201.68067226890759</v>
      </c>
      <c r="L39" s="53">
        <f t="shared" si="14"/>
        <v>201.68067226890759</v>
      </c>
      <c r="O39" s="54">
        <v>220</v>
      </c>
      <c r="P39" s="54">
        <v>20</v>
      </c>
      <c r="Q39" s="54">
        <f t="shared" si="15"/>
        <v>240</v>
      </c>
      <c r="R39">
        <f t="shared" si="16"/>
        <v>220</v>
      </c>
      <c r="S39">
        <f t="shared" si="17"/>
        <v>20</v>
      </c>
    </row>
    <row r="40" spans="2:20" ht="62.25" customHeight="1" x14ac:dyDescent="0.25">
      <c r="B40" s="11" t="s">
        <v>100</v>
      </c>
      <c r="C40" s="11" t="s">
        <v>25</v>
      </c>
      <c r="D40" s="15" t="s">
        <v>165</v>
      </c>
      <c r="E40" s="16">
        <v>1</v>
      </c>
      <c r="F40" s="16">
        <f>K40-G40</f>
        <v>122.85714285714286</v>
      </c>
      <c r="G40" s="16">
        <f>P40</f>
        <v>20</v>
      </c>
      <c r="H40" s="53">
        <f t="shared" si="10"/>
        <v>8.5714285714285712</v>
      </c>
      <c r="I40" s="53">
        <f t="shared" si="11"/>
        <v>18.571428571428573</v>
      </c>
      <c r="J40" s="16">
        <f t="shared" si="12"/>
        <v>170.00000000000003</v>
      </c>
      <c r="K40" s="53">
        <f t="shared" si="13"/>
        <v>142.85714285714286</v>
      </c>
      <c r="L40" s="53">
        <f t="shared" si="14"/>
        <v>142.85714285714286</v>
      </c>
      <c r="O40" s="54">
        <v>150</v>
      </c>
      <c r="P40" s="54">
        <v>20</v>
      </c>
      <c r="Q40" s="54">
        <f t="shared" si="15"/>
        <v>170</v>
      </c>
      <c r="R40">
        <f t="shared" si="16"/>
        <v>150</v>
      </c>
      <c r="S40">
        <f t="shared" si="17"/>
        <v>20</v>
      </c>
    </row>
    <row r="41" spans="2:20" ht="33" customHeight="1" x14ac:dyDescent="0.25">
      <c r="B41" s="11" t="s">
        <v>102</v>
      </c>
      <c r="C41" s="11"/>
      <c r="D41" s="15" t="s">
        <v>167</v>
      </c>
      <c r="E41" s="16">
        <v>2</v>
      </c>
      <c r="F41" s="16">
        <f>K41-G41</f>
        <v>3.96218487394958</v>
      </c>
      <c r="G41" s="16">
        <f>P41</f>
        <v>1.5</v>
      </c>
      <c r="H41" s="53">
        <f t="shared" si="10"/>
        <v>0.32773109243697479</v>
      </c>
      <c r="I41" s="53">
        <f t="shared" si="11"/>
        <v>0.71008403361344541</v>
      </c>
      <c r="J41" s="16">
        <f t="shared" si="12"/>
        <v>13</v>
      </c>
      <c r="K41" s="53">
        <f t="shared" si="13"/>
        <v>5.46218487394958</v>
      </c>
      <c r="L41" s="53">
        <f t="shared" si="14"/>
        <v>10.92436974789916</v>
      </c>
      <c r="O41" s="54">
        <v>5</v>
      </c>
      <c r="P41" s="54">
        <v>1.5</v>
      </c>
      <c r="Q41" s="54">
        <f t="shared" si="15"/>
        <v>6.5</v>
      </c>
      <c r="R41">
        <f t="shared" si="16"/>
        <v>10</v>
      </c>
      <c r="S41">
        <f t="shared" si="17"/>
        <v>3</v>
      </c>
    </row>
    <row r="42" spans="2:20" x14ac:dyDescent="0.25">
      <c r="E42" s="1"/>
      <c r="F42" s="1"/>
      <c r="G42" s="1"/>
    </row>
    <row r="43" spans="2:20" x14ac:dyDescent="0.25">
      <c r="E43" s="1"/>
      <c r="F43" s="1"/>
      <c r="J43" s="1">
        <f>SUM(J25:J41)</f>
        <v>2886.3</v>
      </c>
      <c r="K43" s="1">
        <f>SUM(K25:K41)</f>
        <v>1771.09243697479</v>
      </c>
      <c r="L43" s="1">
        <f>SUM(L25:L41)</f>
        <v>2425.4621848739494</v>
      </c>
      <c r="R43" s="1">
        <f>SUM(R25:R41)</f>
        <v>628.29999999999995</v>
      </c>
      <c r="S43" s="1">
        <f>SUM(S25:S41)</f>
        <v>2258</v>
      </c>
      <c r="T43" s="1">
        <f>R43+S43</f>
        <v>2886.3</v>
      </c>
    </row>
    <row r="44" spans="2:20" x14ac:dyDescent="0.25">
      <c r="E44" s="1"/>
      <c r="F44" s="1"/>
      <c r="G44" s="1"/>
    </row>
    <row r="45" spans="2:20" x14ac:dyDescent="0.25">
      <c r="B45" s="21" t="s">
        <v>104</v>
      </c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2:20" ht="90" customHeight="1" x14ac:dyDescent="0.25">
      <c r="B46" s="11" t="s">
        <v>169</v>
      </c>
      <c r="C46" s="11" t="s">
        <v>25</v>
      </c>
      <c r="D46" s="15" t="s">
        <v>170</v>
      </c>
      <c r="E46" s="13">
        <v>1</v>
      </c>
      <c r="F46" s="13">
        <f>K46-G46</f>
        <v>203.69747899159665</v>
      </c>
      <c r="G46" s="13">
        <f>P46</f>
        <v>40</v>
      </c>
      <c r="H46" s="53">
        <f>(F46+G46)*0.06</f>
        <v>14.621848739495798</v>
      </c>
      <c r="I46" s="53">
        <f>(G46+F46)*0.13</f>
        <v>31.680672268907568</v>
      </c>
      <c r="J46" s="16">
        <f>(F46+G46+H46+I46)*E46</f>
        <v>290.00000000000006</v>
      </c>
      <c r="K46" s="53">
        <f>Q46/1.19</f>
        <v>243.69747899159665</v>
      </c>
      <c r="L46" s="53">
        <f>K46*E46</f>
        <v>243.69747899159665</v>
      </c>
      <c r="O46" s="54">
        <v>250</v>
      </c>
      <c r="P46" s="54">
        <v>40</v>
      </c>
      <c r="Q46" s="54">
        <f>O46+P46</f>
        <v>290</v>
      </c>
      <c r="R46">
        <f>O46*E46</f>
        <v>250</v>
      </c>
      <c r="S46">
        <f>P46*E46</f>
        <v>40</v>
      </c>
    </row>
    <row r="47" spans="2:20" x14ac:dyDescent="0.25">
      <c r="E47" s="1"/>
      <c r="F47" s="1"/>
      <c r="G47" s="1"/>
      <c r="H47" s="1"/>
      <c r="I47" s="1"/>
      <c r="J47" s="1"/>
      <c r="O47" s="54"/>
      <c r="P47" s="54"/>
      <c r="Q47" s="54"/>
    </row>
    <row r="48" spans="2:20" x14ac:dyDescent="0.25">
      <c r="E48" s="1"/>
      <c r="F48" s="1"/>
      <c r="G48" s="1"/>
      <c r="H48" s="1"/>
      <c r="I48" s="1"/>
      <c r="J48" s="1">
        <f>SUM(J46)</f>
        <v>290.00000000000006</v>
      </c>
      <c r="K48" s="1">
        <f>SUM(K46)</f>
        <v>243.69747899159665</v>
      </c>
      <c r="L48" s="1">
        <f>SUM(L46)</f>
        <v>243.69747899159665</v>
      </c>
      <c r="R48" s="1">
        <f>SUM(R46)</f>
        <v>250</v>
      </c>
      <c r="S48" s="1">
        <f>SUM(S46)</f>
        <v>40</v>
      </c>
      <c r="T48" s="1">
        <f>R48+S48</f>
        <v>290</v>
      </c>
    </row>
    <row r="49" spans="4:7" x14ac:dyDescent="0.25">
      <c r="E49" s="1"/>
      <c r="F49" s="1"/>
    </row>
    <row r="50" spans="4:7" ht="37.5" x14ac:dyDescent="0.3">
      <c r="D50" s="24" t="s">
        <v>258</v>
      </c>
      <c r="E50" s="25"/>
      <c r="F50" s="26"/>
      <c r="G50" s="27">
        <f>J22+J43+J48</f>
        <v>41353.550000000003</v>
      </c>
    </row>
    <row r="52" spans="4:7" ht="21" x14ac:dyDescent="0.35">
      <c r="D52" s="31" t="s">
        <v>108</v>
      </c>
      <c r="E52" s="32"/>
      <c r="F52" s="32"/>
      <c r="G52" s="33">
        <f>R22+R43+R48</f>
        <v>34509.550000000003</v>
      </c>
    </row>
    <row r="53" spans="4:7" ht="21" x14ac:dyDescent="0.35">
      <c r="D53" s="31" t="s">
        <v>109</v>
      </c>
      <c r="E53" s="32"/>
      <c r="F53" s="32"/>
      <c r="G53" s="33">
        <f>S22+S43+S48</f>
        <v>6844</v>
      </c>
    </row>
  </sheetData>
  <mergeCells count="1">
    <mergeCell ref="B4:D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4"/>
  <sheetViews>
    <sheetView tabSelected="1" zoomScale="65" zoomScaleNormal="65" workbookViewId="0">
      <selection activeCell="A20" sqref="A20"/>
    </sheetView>
  </sheetViews>
  <sheetFormatPr baseColWidth="10" defaultColWidth="10.5703125" defaultRowHeight="15" x14ac:dyDescent="0.25"/>
  <cols>
    <col min="2" max="2" width="9.140625" hidden="1" customWidth="1"/>
    <col min="4" max="4" width="125.140625" customWidth="1"/>
    <col min="5" max="12" width="15" customWidth="1"/>
    <col min="13" max="14" width="12.28515625" customWidth="1"/>
    <col min="15" max="15" width="13.28515625" customWidth="1"/>
    <col min="16" max="16" width="15.85546875" customWidth="1"/>
    <col min="17" max="17" width="17.28515625" customWidth="1"/>
    <col min="18" max="18" width="14.140625" customWidth="1"/>
    <col min="20" max="20" width="12.85546875" style="1" customWidth="1"/>
  </cols>
  <sheetData>
    <row r="1" spans="1:26" x14ac:dyDescent="0.25">
      <c r="B1" t="s">
        <v>171</v>
      </c>
    </row>
    <row r="2" spans="1:26" ht="30" x14ac:dyDescent="0.25">
      <c r="A2" s="2" t="s">
        <v>0</v>
      </c>
      <c r="B2" s="2" t="s">
        <v>0</v>
      </c>
      <c r="C2" s="3" t="s">
        <v>1</v>
      </c>
      <c r="D2" s="2" t="s">
        <v>2</v>
      </c>
      <c r="E2" s="2" t="s">
        <v>3</v>
      </c>
      <c r="F2" s="2" t="s">
        <v>3</v>
      </c>
      <c r="G2" s="2" t="s">
        <v>3</v>
      </c>
      <c r="H2" s="2" t="s">
        <v>3</v>
      </c>
      <c r="I2" s="2" t="s">
        <v>3</v>
      </c>
      <c r="J2" s="2" t="s">
        <v>3</v>
      </c>
      <c r="K2" s="2" t="s">
        <v>3</v>
      </c>
      <c r="L2" s="2" t="s">
        <v>3</v>
      </c>
      <c r="M2" s="2" t="s">
        <v>4</v>
      </c>
      <c r="N2" s="2" t="s">
        <v>5</v>
      </c>
      <c r="O2" s="4" t="s">
        <v>6</v>
      </c>
      <c r="P2" s="4" t="s">
        <v>22</v>
      </c>
      <c r="Q2" s="4" t="s">
        <v>23</v>
      </c>
      <c r="R2" s="5" t="s">
        <v>7</v>
      </c>
    </row>
    <row r="3" spans="1:26" s="7" customFormat="1" x14ac:dyDescent="0.25">
      <c r="T3" s="8"/>
    </row>
    <row r="4" spans="1:26" s="11" customFormat="1" x14ac:dyDescent="0.25">
      <c r="A4" s="100" t="s">
        <v>113</v>
      </c>
      <c r="B4" s="100"/>
      <c r="C4" s="100"/>
      <c r="D4" s="100"/>
      <c r="E4" s="46" t="s">
        <v>172</v>
      </c>
      <c r="F4" s="46" t="s">
        <v>173</v>
      </c>
      <c r="G4" s="46" t="s">
        <v>174</v>
      </c>
      <c r="H4" s="46" t="s">
        <v>175</v>
      </c>
      <c r="I4" s="46" t="s">
        <v>176</v>
      </c>
      <c r="J4" s="46" t="s">
        <v>177</v>
      </c>
      <c r="K4" s="46" t="s">
        <v>178</v>
      </c>
      <c r="L4" s="46" t="s">
        <v>7</v>
      </c>
      <c r="M4" s="46" t="s">
        <v>4</v>
      </c>
      <c r="N4" s="46" t="s">
        <v>5</v>
      </c>
      <c r="O4" s="46" t="s">
        <v>6</v>
      </c>
      <c r="P4" s="46" t="s">
        <v>22</v>
      </c>
      <c r="Q4" s="46" t="s">
        <v>23</v>
      </c>
      <c r="R4" s="46" t="s">
        <v>7</v>
      </c>
      <c r="T4" s="16"/>
    </row>
    <row r="5" spans="1:26" ht="45" customHeight="1" x14ac:dyDescent="0.25">
      <c r="A5" s="18" t="s">
        <v>179</v>
      </c>
      <c r="B5" s="18" t="s">
        <v>24</v>
      </c>
      <c r="C5" s="18" t="s">
        <v>25</v>
      </c>
      <c r="D5" s="47" t="s">
        <v>125</v>
      </c>
      <c r="E5" s="13">
        <f>IFERROR(VLOOKUP($B5,ZBE11!$B:$E,4,0),0)</f>
        <v>1</v>
      </c>
      <c r="F5" s="13">
        <f>IFERROR(VLOOKUP($B5,ZBE21!$B:$E,4,0),0)</f>
        <v>1</v>
      </c>
      <c r="G5" s="13">
        <f>IFERROR(VLOOKUP($B5,ZBE31!$B:$E,4,0),0)</f>
        <v>1</v>
      </c>
      <c r="H5" s="13">
        <f>IFERROR(VLOOKUP($B5,ZBE41!$B:$E,4,0),0)</f>
        <v>1</v>
      </c>
      <c r="I5" s="13">
        <f>IFERROR(VLOOKUP($B5,ZBE51!$B:$E,4,0),0)</f>
        <v>1</v>
      </c>
      <c r="J5" s="13">
        <f>IFERROR(VLOOKUP($B5,ZBE61!$B:$E,4,0),0)</f>
        <v>1</v>
      </c>
      <c r="K5" s="13">
        <f>IFERROR(VLOOKUP($B5,ZBE71!$B:$E,4,0),0)</f>
        <v>1</v>
      </c>
      <c r="L5" s="13">
        <f t="shared" ref="L5:L20" si="0">SUM(E5:K5)</f>
        <v>7</v>
      </c>
      <c r="M5" s="13">
        <v>6161.8067226890798</v>
      </c>
      <c r="N5" s="13">
        <v>355</v>
      </c>
      <c r="O5" s="13">
        <f t="shared" ref="O5:O20" si="1">+M5+N5</f>
        <v>6516.8067226890798</v>
      </c>
      <c r="P5" s="13">
        <f t="shared" ref="P5:P20" si="2">L5*M5</f>
        <v>43132.647058823561</v>
      </c>
      <c r="Q5" s="13">
        <f t="shared" ref="Q5:Q20" si="3">N5*L5</f>
        <v>2485</v>
      </c>
      <c r="R5" s="13">
        <f t="shared" ref="R5:R20" si="4">+O5*L5</f>
        <v>45617.647058823561</v>
      </c>
      <c r="T5" s="1">
        <f t="shared" ref="T5:T20" si="5">+E5*$M5+E5*$N5</f>
        <v>6516.8067226890798</v>
      </c>
      <c r="U5" s="1">
        <f t="shared" ref="U5:U20" si="6">+F5*$M5+F5*$N5</f>
        <v>6516.8067226890798</v>
      </c>
      <c r="V5" s="1">
        <f t="shared" ref="V5:V20" si="7">+G5*$M5+G5*$N5</f>
        <v>6516.8067226890798</v>
      </c>
      <c r="W5" s="1">
        <f t="shared" ref="W5:W20" si="8">+H5*$M5+H5*$N5</f>
        <v>6516.8067226890798</v>
      </c>
      <c r="X5" s="1">
        <f t="shared" ref="X5:X20" si="9">+I5*$M5+I5*$N5</f>
        <v>6516.8067226890798</v>
      </c>
      <c r="Y5" s="1">
        <f t="shared" ref="Y5:Y20" si="10">+J5*$M5+J5*$N5</f>
        <v>6516.8067226890798</v>
      </c>
      <c r="Z5" s="1">
        <f t="shared" ref="Z5:Z20" si="11">+K5*$M5+K5*$N5</f>
        <v>6516.8067226890798</v>
      </c>
    </row>
    <row r="6" spans="1:26" ht="51" customHeight="1" x14ac:dyDescent="0.25">
      <c r="A6" s="11" t="s">
        <v>180</v>
      </c>
      <c r="B6" s="11" t="s">
        <v>27</v>
      </c>
      <c r="C6" s="11" t="s">
        <v>25</v>
      </c>
      <c r="D6" s="15" t="s">
        <v>28</v>
      </c>
      <c r="E6" s="16">
        <f>IFERROR(VLOOKUP($B6,ZBE11!$B:$E,4,0),0)</f>
        <v>1</v>
      </c>
      <c r="F6" s="16">
        <f>IFERROR(VLOOKUP($B6,ZBE21!$B:$E,4,0),0)</f>
        <v>1</v>
      </c>
      <c r="G6" s="16">
        <f>IFERROR(VLOOKUP($B6,ZBE31!$B:$E,4,0),0)</f>
        <v>1</v>
      </c>
      <c r="H6" s="16">
        <f>IFERROR(VLOOKUP($B6,ZBE41!$B:$E,4,0),0)</f>
        <v>1</v>
      </c>
      <c r="I6" s="16">
        <f>IFERROR(VLOOKUP($B6,ZBE51!$B:$E,4,0),0)</f>
        <v>1</v>
      </c>
      <c r="J6" s="16">
        <f>IFERROR(VLOOKUP($B6,ZBE61!$B:$E,4,0),0)</f>
        <v>1</v>
      </c>
      <c r="K6" s="16">
        <f>IFERROR(VLOOKUP($B6,ZBE71!$B:$E,4,0),0)</f>
        <v>1</v>
      </c>
      <c r="L6" s="16">
        <f t="shared" si="0"/>
        <v>7</v>
      </c>
      <c r="M6" s="16">
        <v>677.73109243697502</v>
      </c>
      <c r="N6" s="16">
        <v>150</v>
      </c>
      <c r="O6" s="16">
        <f t="shared" si="1"/>
        <v>827.73109243697502</v>
      </c>
      <c r="P6" s="16">
        <f t="shared" si="2"/>
        <v>4744.1176470588252</v>
      </c>
      <c r="Q6" s="16">
        <f t="shared" si="3"/>
        <v>1050</v>
      </c>
      <c r="R6" s="16">
        <f t="shared" si="4"/>
        <v>5794.1176470588252</v>
      </c>
      <c r="T6" s="1">
        <f t="shared" si="5"/>
        <v>827.73109243697502</v>
      </c>
      <c r="U6" s="1">
        <f t="shared" si="6"/>
        <v>827.73109243697502</v>
      </c>
      <c r="V6" s="1">
        <f t="shared" si="7"/>
        <v>827.73109243697502</v>
      </c>
      <c r="W6" s="1">
        <f t="shared" si="8"/>
        <v>827.73109243697502</v>
      </c>
      <c r="X6" s="1">
        <f t="shared" si="9"/>
        <v>827.73109243697502</v>
      </c>
      <c r="Y6" s="1">
        <f t="shared" si="10"/>
        <v>827.73109243697502</v>
      </c>
      <c r="Z6" s="1">
        <f t="shared" si="11"/>
        <v>827.73109243697502</v>
      </c>
    </row>
    <row r="7" spans="1:26" ht="30" x14ac:dyDescent="0.25">
      <c r="A7" s="11" t="s">
        <v>181</v>
      </c>
      <c r="B7" s="11" t="s">
        <v>29</v>
      </c>
      <c r="C7" s="11" t="s">
        <v>25</v>
      </c>
      <c r="D7" s="17" t="s">
        <v>128</v>
      </c>
      <c r="E7" s="16">
        <f>IFERROR(VLOOKUP($B7,ZBE11!$B:$E,4,0),0)</f>
        <v>1</v>
      </c>
      <c r="F7" s="16">
        <f>IFERROR(VLOOKUP($B7,ZBE21!$B:$E,4,0),0)</f>
        <v>1</v>
      </c>
      <c r="G7" s="16">
        <f>IFERROR(VLOOKUP($B7,ZBE31!$B:$E,4,0),0)</f>
        <v>1</v>
      </c>
      <c r="H7" s="16">
        <f>IFERROR(VLOOKUP($B7,ZBE41!$B:$E,4,0),0)</f>
        <v>1</v>
      </c>
      <c r="I7" s="16">
        <f>IFERROR(VLOOKUP($B7,ZBE51!$B:$E,4,0),0)</f>
        <v>1</v>
      </c>
      <c r="J7" s="16">
        <f>IFERROR(VLOOKUP($B7,ZBE61!$B:$E,4,0),0)</f>
        <v>1</v>
      </c>
      <c r="K7" s="16">
        <f>IFERROR(VLOOKUP($B7,ZBE71!$B:$E,4,0),0)</f>
        <v>1</v>
      </c>
      <c r="L7" s="16">
        <f t="shared" si="0"/>
        <v>7</v>
      </c>
      <c r="M7" s="16">
        <v>330.96638655462198</v>
      </c>
      <c r="N7" s="16">
        <v>85</v>
      </c>
      <c r="O7" s="16">
        <f t="shared" si="1"/>
        <v>415.96638655462198</v>
      </c>
      <c r="P7" s="16">
        <f t="shared" si="2"/>
        <v>2316.7647058823541</v>
      </c>
      <c r="Q7" s="16">
        <f t="shared" si="3"/>
        <v>595</v>
      </c>
      <c r="R7" s="16">
        <f t="shared" si="4"/>
        <v>2911.7647058823541</v>
      </c>
      <c r="T7" s="1">
        <f t="shared" si="5"/>
        <v>415.96638655462198</v>
      </c>
      <c r="U7" s="1">
        <f t="shared" si="6"/>
        <v>415.96638655462198</v>
      </c>
      <c r="V7" s="1">
        <f t="shared" si="7"/>
        <v>415.96638655462198</v>
      </c>
      <c r="W7" s="1">
        <f t="shared" si="8"/>
        <v>415.96638655462198</v>
      </c>
      <c r="X7" s="1">
        <f t="shared" si="9"/>
        <v>415.96638655462198</v>
      </c>
      <c r="Y7" s="1">
        <f t="shared" si="10"/>
        <v>415.96638655462198</v>
      </c>
      <c r="Z7" s="1">
        <f t="shared" si="11"/>
        <v>415.96638655462198</v>
      </c>
    </row>
    <row r="8" spans="1:26" ht="59.25" customHeight="1" x14ac:dyDescent="0.25">
      <c r="A8" s="11" t="s">
        <v>182</v>
      </c>
      <c r="B8" s="11" t="s">
        <v>31</v>
      </c>
      <c r="C8" s="11" t="s">
        <v>25</v>
      </c>
      <c r="D8" s="15" t="s">
        <v>38</v>
      </c>
      <c r="E8" s="16">
        <f>IFERROR(VLOOKUP($B8,ZBE11!$B:$E,4,0),0)</f>
        <v>1</v>
      </c>
      <c r="F8" s="16">
        <f>IFERROR(VLOOKUP($B8,ZBE21!$B:$E,4,0),0)</f>
        <v>1</v>
      </c>
      <c r="G8" s="16">
        <f>IFERROR(VLOOKUP($B8,ZBE31!$B:$E,4,0),0)</f>
        <v>1</v>
      </c>
      <c r="H8" s="16">
        <f>IFERROR(VLOOKUP($B8,ZBE41!$B:$E,4,0),0)</f>
        <v>1</v>
      </c>
      <c r="I8" s="16">
        <f>IFERROR(VLOOKUP($B8,ZBE51!$B:$E,4,0),0)</f>
        <v>1</v>
      </c>
      <c r="J8" s="16">
        <f>IFERROR(VLOOKUP($B8,ZBE61!$B:$E,4,0),0)</f>
        <v>1</v>
      </c>
      <c r="K8" s="16">
        <f>IFERROR(VLOOKUP($B8,ZBE71!$B:$E,4,0),0)</f>
        <v>1</v>
      </c>
      <c r="L8" s="16">
        <f t="shared" si="0"/>
        <v>7</v>
      </c>
      <c r="M8" s="16">
        <v>314.70588235294099</v>
      </c>
      <c r="N8" s="16">
        <v>1450</v>
      </c>
      <c r="O8" s="16">
        <f t="shared" si="1"/>
        <v>1764.705882352941</v>
      </c>
      <c r="P8" s="16">
        <f t="shared" si="2"/>
        <v>2202.9411764705869</v>
      </c>
      <c r="Q8" s="16">
        <f t="shared" si="3"/>
        <v>10150</v>
      </c>
      <c r="R8" s="16">
        <f t="shared" si="4"/>
        <v>12352.941176470587</v>
      </c>
      <c r="T8" s="1">
        <f t="shared" si="5"/>
        <v>1764.705882352941</v>
      </c>
      <c r="U8" s="1">
        <f t="shared" si="6"/>
        <v>1764.705882352941</v>
      </c>
      <c r="V8" s="1">
        <f t="shared" si="7"/>
        <v>1764.705882352941</v>
      </c>
      <c r="W8" s="1">
        <f t="shared" si="8"/>
        <v>1764.705882352941</v>
      </c>
      <c r="X8" s="1">
        <f t="shared" si="9"/>
        <v>1764.705882352941</v>
      </c>
      <c r="Y8" s="1">
        <f t="shared" si="10"/>
        <v>1764.705882352941</v>
      </c>
      <c r="Z8" s="1">
        <f t="shared" si="11"/>
        <v>1764.705882352941</v>
      </c>
    </row>
    <row r="9" spans="1:26" ht="69" customHeight="1" x14ac:dyDescent="0.25">
      <c r="A9" s="11" t="s">
        <v>183</v>
      </c>
      <c r="B9" s="11" t="s">
        <v>33</v>
      </c>
      <c r="C9" s="11" t="s">
        <v>25</v>
      </c>
      <c r="D9" s="15" t="s">
        <v>40</v>
      </c>
      <c r="E9" s="16">
        <f>IFERROR(VLOOKUP($B9,ZBE11!$B:$E,4,0),0)</f>
        <v>1</v>
      </c>
      <c r="F9" s="16">
        <f>IFERROR(VLOOKUP($B9,ZBE21!$B:$E,4,0),0)</f>
        <v>1</v>
      </c>
      <c r="G9" s="16">
        <f>IFERROR(VLOOKUP($B9,ZBE31!$B:$E,4,0),0)</f>
        <v>1</v>
      </c>
      <c r="H9" s="16">
        <f>IFERROR(VLOOKUP($B9,ZBE41!$B:$E,4,0),0)</f>
        <v>1</v>
      </c>
      <c r="I9" s="16">
        <f>IFERROR(VLOOKUP($B9,ZBE51!$B:$E,4,0),0)</f>
        <v>1</v>
      </c>
      <c r="J9" s="16">
        <f>IFERROR(VLOOKUP($B9,ZBE61!$B:$E,4,0),0)</f>
        <v>1</v>
      </c>
      <c r="K9" s="16">
        <f>IFERROR(VLOOKUP($B9,ZBE71!$B:$E,4,0),0)</f>
        <v>1</v>
      </c>
      <c r="L9" s="16">
        <f t="shared" si="0"/>
        <v>7</v>
      </c>
      <c r="M9" s="16">
        <v>773.10924369747897</v>
      </c>
      <c r="N9" s="16">
        <v>0</v>
      </c>
      <c r="O9" s="16">
        <f t="shared" si="1"/>
        <v>773.10924369747897</v>
      </c>
      <c r="P9" s="16">
        <f t="shared" si="2"/>
        <v>5411.7647058823532</v>
      </c>
      <c r="Q9" s="16">
        <f t="shared" si="3"/>
        <v>0</v>
      </c>
      <c r="R9" s="16">
        <f t="shared" si="4"/>
        <v>5411.7647058823532</v>
      </c>
      <c r="T9" s="1">
        <f t="shared" si="5"/>
        <v>773.10924369747897</v>
      </c>
      <c r="U9" s="1">
        <f t="shared" si="6"/>
        <v>773.10924369747897</v>
      </c>
      <c r="V9" s="1">
        <f t="shared" si="7"/>
        <v>773.10924369747897</v>
      </c>
      <c r="W9" s="1">
        <f t="shared" si="8"/>
        <v>773.10924369747897</v>
      </c>
      <c r="X9" s="1">
        <f t="shared" si="9"/>
        <v>773.10924369747897</v>
      </c>
      <c r="Y9" s="1">
        <f t="shared" si="10"/>
        <v>773.10924369747897</v>
      </c>
      <c r="Z9" s="1">
        <f t="shared" si="11"/>
        <v>773.10924369747897</v>
      </c>
    </row>
    <row r="10" spans="1:26" ht="33.75" customHeight="1" x14ac:dyDescent="0.25">
      <c r="A10" s="11" t="s">
        <v>184</v>
      </c>
      <c r="B10" s="11" t="s">
        <v>35</v>
      </c>
      <c r="C10" s="11" t="s">
        <v>25</v>
      </c>
      <c r="D10" s="15" t="s">
        <v>132</v>
      </c>
      <c r="E10" s="16">
        <f>IFERROR(VLOOKUP($B10,ZBE11!$B:$E,4,0),0)</f>
        <v>1</v>
      </c>
      <c r="F10" s="16">
        <f>IFERROR(VLOOKUP($B10,ZBE21!$B:$E,4,0),0)</f>
        <v>1</v>
      </c>
      <c r="G10" s="16">
        <f>IFERROR(VLOOKUP($B10,ZBE31!$B:$E,4,0),0)</f>
        <v>1</v>
      </c>
      <c r="H10" s="16">
        <f>IFERROR(VLOOKUP($B10,ZBE41!$B:$E,4,0),0)</f>
        <v>1</v>
      </c>
      <c r="I10" s="16">
        <f>IFERROR(VLOOKUP($B10,ZBE51!$B:$E,4,0),0)</f>
        <v>1</v>
      </c>
      <c r="J10" s="16">
        <f>IFERROR(VLOOKUP($B10,ZBE61!$B:$E,4,0),0)</f>
        <v>1</v>
      </c>
      <c r="K10" s="16">
        <f>IFERROR(VLOOKUP($B10,ZBE71!$B:$E,4,0),0)</f>
        <v>1</v>
      </c>
      <c r="L10" s="16">
        <f t="shared" si="0"/>
        <v>7</v>
      </c>
      <c r="M10" s="16">
        <v>1584.7058823529401</v>
      </c>
      <c r="N10" s="16">
        <v>180</v>
      </c>
      <c r="O10" s="16">
        <f t="shared" si="1"/>
        <v>1764.7058823529401</v>
      </c>
      <c r="P10" s="16">
        <f t="shared" si="2"/>
        <v>11092.94117647058</v>
      </c>
      <c r="Q10" s="16">
        <f t="shared" si="3"/>
        <v>1260</v>
      </c>
      <c r="R10" s="16">
        <f t="shared" si="4"/>
        <v>12352.94117647058</v>
      </c>
      <c r="T10" s="1">
        <f t="shared" si="5"/>
        <v>1764.7058823529401</v>
      </c>
      <c r="U10" s="1">
        <f t="shared" si="6"/>
        <v>1764.7058823529401</v>
      </c>
      <c r="V10" s="1">
        <f t="shared" si="7"/>
        <v>1764.7058823529401</v>
      </c>
      <c r="W10" s="1">
        <f t="shared" si="8"/>
        <v>1764.7058823529401</v>
      </c>
      <c r="X10" s="1">
        <f t="shared" si="9"/>
        <v>1764.7058823529401</v>
      </c>
      <c r="Y10" s="1">
        <f t="shared" si="10"/>
        <v>1764.7058823529401</v>
      </c>
      <c r="Z10" s="1">
        <f t="shared" si="11"/>
        <v>1764.7058823529401</v>
      </c>
    </row>
    <row r="11" spans="1:26" ht="30" x14ac:dyDescent="0.25">
      <c r="A11" s="11" t="s">
        <v>185</v>
      </c>
      <c r="B11" s="11" t="s">
        <v>37</v>
      </c>
      <c r="C11" s="11" t="s">
        <v>25</v>
      </c>
      <c r="D11" s="15" t="s">
        <v>44</v>
      </c>
      <c r="E11" s="16">
        <f>IFERROR(VLOOKUP($B11,ZBE11!$B:$E,4,0),0)</f>
        <v>1</v>
      </c>
      <c r="F11" s="16">
        <f>IFERROR(VLOOKUP($B11,ZBE21!$B:$E,4,0),0)</f>
        <v>1</v>
      </c>
      <c r="G11" s="16">
        <f>IFERROR(VLOOKUP($B11,ZBE31!$B:$E,4,0),0)</f>
        <v>1</v>
      </c>
      <c r="H11" s="16">
        <f>IFERROR(VLOOKUP($B11,ZBE41!$B:$E,4,0),0)</f>
        <v>1</v>
      </c>
      <c r="I11" s="16">
        <f>IFERROR(VLOOKUP($B11,ZBE51!$B:$E,4,0),0)</f>
        <v>1</v>
      </c>
      <c r="J11" s="16">
        <f>IFERROR(VLOOKUP($B11,ZBE61!$B:$E,4,0),0)</f>
        <v>1</v>
      </c>
      <c r="K11" s="16">
        <f>IFERROR(VLOOKUP($B11,ZBE71!$B:$E,4,0),0)</f>
        <v>1</v>
      </c>
      <c r="L11" s="16">
        <f t="shared" si="0"/>
        <v>7</v>
      </c>
      <c r="M11" s="16">
        <v>0</v>
      </c>
      <c r="N11" s="16">
        <v>210.084033613445</v>
      </c>
      <c r="O11" s="16">
        <f t="shared" si="1"/>
        <v>210.084033613445</v>
      </c>
      <c r="P11" s="16">
        <f t="shared" si="2"/>
        <v>0</v>
      </c>
      <c r="Q11" s="16">
        <f t="shared" si="3"/>
        <v>1470.5882352941151</v>
      </c>
      <c r="R11" s="16">
        <f t="shared" si="4"/>
        <v>1470.5882352941151</v>
      </c>
      <c r="T11" s="1">
        <f t="shared" si="5"/>
        <v>210.084033613445</v>
      </c>
      <c r="U11" s="1">
        <f t="shared" si="6"/>
        <v>210.084033613445</v>
      </c>
      <c r="V11" s="1">
        <f t="shared" si="7"/>
        <v>210.084033613445</v>
      </c>
      <c r="W11" s="1">
        <f t="shared" si="8"/>
        <v>210.084033613445</v>
      </c>
      <c r="X11" s="1">
        <f t="shared" si="9"/>
        <v>210.084033613445</v>
      </c>
      <c r="Y11" s="1">
        <f t="shared" si="10"/>
        <v>210.084033613445</v>
      </c>
      <c r="Z11" s="1">
        <f t="shared" si="11"/>
        <v>210.084033613445</v>
      </c>
    </row>
    <row r="12" spans="1:26" ht="53.25" customHeight="1" x14ac:dyDescent="0.25">
      <c r="A12" s="11" t="s">
        <v>186</v>
      </c>
      <c r="B12" s="11" t="s">
        <v>39</v>
      </c>
      <c r="C12" s="11" t="s">
        <v>25</v>
      </c>
      <c r="D12" s="15" t="s">
        <v>135</v>
      </c>
      <c r="E12" s="16">
        <f>IFERROR(VLOOKUP($B12,ZBE11!$B:$E,4,0),0)</f>
        <v>1</v>
      </c>
      <c r="F12" s="16">
        <f>IFERROR(VLOOKUP($B12,ZBE21!$B:$E,4,0),0)</f>
        <v>1</v>
      </c>
      <c r="G12" s="16">
        <f>IFERROR(VLOOKUP($B12,ZBE31!$B:$E,4,0),0)</f>
        <v>1</v>
      </c>
      <c r="H12" s="16">
        <f>IFERROR(VLOOKUP($B12,ZBE41!$B:$E,4,0),0)</f>
        <v>1</v>
      </c>
      <c r="I12" s="16">
        <f>IFERROR(VLOOKUP($B12,ZBE51!$B:$E,4,0),0)</f>
        <v>1</v>
      </c>
      <c r="J12" s="16">
        <f>IFERROR(VLOOKUP($B12,ZBE61!$B:$E,4,0),0)</f>
        <v>1</v>
      </c>
      <c r="K12" s="16">
        <f>IFERROR(VLOOKUP($B12,ZBE71!$B:$E,4,0),0)</f>
        <v>1</v>
      </c>
      <c r="L12" s="16">
        <f t="shared" si="0"/>
        <v>7</v>
      </c>
      <c r="M12" s="16">
        <v>375.084033613445</v>
      </c>
      <c r="N12" s="16">
        <v>35</v>
      </c>
      <c r="O12" s="16">
        <f t="shared" si="1"/>
        <v>410.084033613445</v>
      </c>
      <c r="P12" s="16">
        <f t="shared" si="2"/>
        <v>2625.5882352941148</v>
      </c>
      <c r="Q12" s="16">
        <f t="shared" si="3"/>
        <v>245</v>
      </c>
      <c r="R12" s="16">
        <f t="shared" si="4"/>
        <v>2870.5882352941148</v>
      </c>
      <c r="T12" s="1">
        <f t="shared" si="5"/>
        <v>410.084033613445</v>
      </c>
      <c r="U12" s="1">
        <f t="shared" si="6"/>
        <v>410.084033613445</v>
      </c>
      <c r="V12" s="1">
        <f t="shared" si="7"/>
        <v>410.084033613445</v>
      </c>
      <c r="W12" s="1">
        <f t="shared" si="8"/>
        <v>410.084033613445</v>
      </c>
      <c r="X12" s="1">
        <f t="shared" si="9"/>
        <v>410.084033613445</v>
      </c>
      <c r="Y12" s="1">
        <f t="shared" si="10"/>
        <v>410.084033613445</v>
      </c>
      <c r="Z12" s="1">
        <f t="shared" si="11"/>
        <v>410.084033613445</v>
      </c>
    </row>
    <row r="13" spans="1:26" ht="49.5" customHeight="1" x14ac:dyDescent="0.25">
      <c r="A13" s="11" t="s">
        <v>187</v>
      </c>
      <c r="B13" s="11" t="s">
        <v>41</v>
      </c>
      <c r="C13" s="11" t="s">
        <v>25</v>
      </c>
      <c r="D13" s="15" t="s">
        <v>48</v>
      </c>
      <c r="E13" s="16">
        <f>IFERROR(VLOOKUP($B13,ZBE11!$B:$E,4,0),0)</f>
        <v>1</v>
      </c>
      <c r="F13" s="16">
        <f>IFERROR(VLOOKUP($B13,ZBE21!$B:$E,4,0),0)</f>
        <v>1</v>
      </c>
      <c r="G13" s="16">
        <f>IFERROR(VLOOKUP($B13,ZBE31!$B:$E,4,0),0)</f>
        <v>1</v>
      </c>
      <c r="H13" s="16">
        <f>IFERROR(VLOOKUP($B13,ZBE41!$B:$E,4,0),0)</f>
        <v>1</v>
      </c>
      <c r="I13" s="16">
        <f>IFERROR(VLOOKUP($B13,ZBE51!$B:$E,4,0),0)</f>
        <v>1</v>
      </c>
      <c r="J13" s="16">
        <f>IFERROR(VLOOKUP($B13,ZBE61!$B:$E,4,0),0)</f>
        <v>1</v>
      </c>
      <c r="K13" s="16">
        <f>IFERROR(VLOOKUP($B13,ZBE71!$B:$E,4,0),0)</f>
        <v>1</v>
      </c>
      <c r="L13" s="16">
        <f t="shared" si="0"/>
        <v>7</v>
      </c>
      <c r="M13" s="16">
        <v>181.605042016807</v>
      </c>
      <c r="N13" s="16">
        <v>6</v>
      </c>
      <c r="O13" s="16">
        <f t="shared" si="1"/>
        <v>187.605042016807</v>
      </c>
      <c r="P13" s="16">
        <f t="shared" si="2"/>
        <v>1271.2352941176491</v>
      </c>
      <c r="Q13" s="16">
        <f t="shared" si="3"/>
        <v>42</v>
      </c>
      <c r="R13" s="16">
        <f t="shared" si="4"/>
        <v>1313.2352941176491</v>
      </c>
      <c r="T13" s="1">
        <f t="shared" si="5"/>
        <v>187.605042016807</v>
      </c>
      <c r="U13" s="1">
        <f t="shared" si="6"/>
        <v>187.605042016807</v>
      </c>
      <c r="V13" s="1">
        <f t="shared" si="7"/>
        <v>187.605042016807</v>
      </c>
      <c r="W13" s="1">
        <f t="shared" si="8"/>
        <v>187.605042016807</v>
      </c>
      <c r="X13" s="1">
        <f t="shared" si="9"/>
        <v>187.605042016807</v>
      </c>
      <c r="Y13" s="1">
        <f t="shared" si="10"/>
        <v>187.605042016807</v>
      </c>
      <c r="Z13" s="1">
        <f t="shared" si="11"/>
        <v>187.605042016807</v>
      </c>
    </row>
    <row r="14" spans="1:26" ht="64.5" customHeight="1" x14ac:dyDescent="0.25">
      <c r="A14" s="11" t="s">
        <v>188</v>
      </c>
      <c r="B14" s="11" t="s">
        <v>43</v>
      </c>
      <c r="C14" s="11" t="s">
        <v>25</v>
      </c>
      <c r="D14" s="15" t="s">
        <v>50</v>
      </c>
      <c r="E14" s="16">
        <f>IFERROR(VLOOKUP($B14,ZBE11!$B:$E,4,0),0)</f>
        <v>1</v>
      </c>
      <c r="F14" s="16">
        <f>IFERROR(VLOOKUP($B14,ZBE21!$B:$E,4,0),0)</f>
        <v>1</v>
      </c>
      <c r="G14" s="16">
        <f>IFERROR(VLOOKUP($B14,ZBE31!$B:$E,4,0),0)</f>
        <v>1</v>
      </c>
      <c r="H14" s="16">
        <f>IFERROR(VLOOKUP($B14,ZBE41!$B:$E,4,0),0)</f>
        <v>1</v>
      </c>
      <c r="I14" s="16">
        <f>IFERROR(VLOOKUP($B14,ZBE51!$B:$E,4,0),0)</f>
        <v>1</v>
      </c>
      <c r="J14" s="16">
        <f>IFERROR(VLOOKUP($B14,ZBE61!$B:$E,4,0),0)</f>
        <v>1</v>
      </c>
      <c r="K14" s="16">
        <f>IFERROR(VLOOKUP($B14,ZBE71!$B:$E,4,0),0)</f>
        <v>1</v>
      </c>
      <c r="L14" s="16">
        <f t="shared" si="0"/>
        <v>7</v>
      </c>
      <c r="M14" s="16">
        <v>0</v>
      </c>
      <c r="N14" s="16">
        <v>1092.44</v>
      </c>
      <c r="O14" s="16">
        <f t="shared" si="1"/>
        <v>1092.44</v>
      </c>
      <c r="P14" s="16">
        <f t="shared" si="2"/>
        <v>0</v>
      </c>
      <c r="Q14" s="16">
        <f t="shared" si="3"/>
        <v>7647.08</v>
      </c>
      <c r="R14" s="16">
        <f t="shared" si="4"/>
        <v>7647.08</v>
      </c>
      <c r="T14" s="1">
        <f t="shared" si="5"/>
        <v>1092.44</v>
      </c>
      <c r="U14" s="1">
        <f t="shared" si="6"/>
        <v>1092.44</v>
      </c>
      <c r="V14" s="1">
        <f t="shared" si="7"/>
        <v>1092.44</v>
      </c>
      <c r="W14" s="1">
        <f t="shared" si="8"/>
        <v>1092.44</v>
      </c>
      <c r="X14" s="1">
        <f t="shared" si="9"/>
        <v>1092.44</v>
      </c>
      <c r="Y14" s="1">
        <f t="shared" si="10"/>
        <v>1092.44</v>
      </c>
      <c r="Z14" s="1">
        <f t="shared" si="11"/>
        <v>1092.44</v>
      </c>
    </row>
    <row r="15" spans="1:26" ht="36" customHeight="1" x14ac:dyDescent="0.25">
      <c r="A15" s="11" t="s">
        <v>189</v>
      </c>
      <c r="B15" s="11" t="s">
        <v>45</v>
      </c>
      <c r="C15" s="11" t="s">
        <v>25</v>
      </c>
      <c r="D15" s="15" t="s">
        <v>52</v>
      </c>
      <c r="E15" s="16">
        <f>IFERROR(VLOOKUP($B15,ZBE11!$B:$E,4,0),0)</f>
        <v>0</v>
      </c>
      <c r="F15" s="16">
        <f>IFERROR(VLOOKUP($B15,ZBE21!$B:$E,4,0),0)</f>
        <v>0</v>
      </c>
      <c r="G15" s="16">
        <f>IFERROR(VLOOKUP($B15,ZBE31!$B:$E,4,0),0)</f>
        <v>0</v>
      </c>
      <c r="H15" s="16">
        <f>IFERROR(VLOOKUP($B15,ZBE41!$B:$E,4,0),0)</f>
        <v>0</v>
      </c>
      <c r="I15" s="16">
        <f>IFERROR(VLOOKUP($B15,ZBE51!$B:$E,4,0),0)</f>
        <v>0</v>
      </c>
      <c r="J15" s="16">
        <f>IFERROR(VLOOKUP($B15,ZBE61!$B:$E,4,0),0)</f>
        <v>0</v>
      </c>
      <c r="K15" s="16">
        <f>IFERROR(VLOOKUP($B15,ZBE71!$B:$E,4,0),0)</f>
        <v>0</v>
      </c>
      <c r="L15" s="16">
        <f t="shared" si="0"/>
        <v>0</v>
      </c>
      <c r="M15" s="16">
        <v>0</v>
      </c>
      <c r="N15" s="16">
        <v>1008.40336134454</v>
      </c>
      <c r="O15" s="16">
        <f t="shared" si="1"/>
        <v>1008.40336134454</v>
      </c>
      <c r="P15" s="16">
        <f t="shared" si="2"/>
        <v>0</v>
      </c>
      <c r="Q15" s="16">
        <f t="shared" si="3"/>
        <v>0</v>
      </c>
      <c r="R15" s="16">
        <f t="shared" si="4"/>
        <v>0</v>
      </c>
      <c r="T15" s="1">
        <f t="shared" si="5"/>
        <v>0</v>
      </c>
      <c r="U15" s="1">
        <f t="shared" si="6"/>
        <v>0</v>
      </c>
      <c r="V15" s="1">
        <f t="shared" si="7"/>
        <v>0</v>
      </c>
      <c r="W15" s="1">
        <f t="shared" si="8"/>
        <v>0</v>
      </c>
      <c r="X15" s="1">
        <f t="shared" si="9"/>
        <v>0</v>
      </c>
      <c r="Y15" s="1">
        <f t="shared" si="10"/>
        <v>0</v>
      </c>
      <c r="Z15" s="1">
        <f t="shared" si="11"/>
        <v>0</v>
      </c>
    </row>
    <row r="16" spans="1:26" ht="33.75" customHeight="1" x14ac:dyDescent="0.25">
      <c r="A16" s="11" t="s">
        <v>190</v>
      </c>
      <c r="B16" s="11" t="s">
        <v>47</v>
      </c>
      <c r="C16" s="11" t="s">
        <v>25</v>
      </c>
      <c r="D16" s="15" t="s">
        <v>56</v>
      </c>
      <c r="E16" s="16">
        <f>IFERROR(VLOOKUP($B16,ZBE11!$B:$E,4,0),0)</f>
        <v>1</v>
      </c>
      <c r="F16" s="16">
        <f>IFERROR(VLOOKUP($B16,ZBE21!$B:$E,4,0),0)</f>
        <v>1</v>
      </c>
      <c r="G16" s="16">
        <f>IFERROR(VLOOKUP($B16,ZBE31!$B:$E,4,0),0)</f>
        <v>1</v>
      </c>
      <c r="H16" s="16">
        <f>IFERROR(VLOOKUP($B16,ZBE41!$B:$E,4,0),0)</f>
        <v>1</v>
      </c>
      <c r="I16" s="16">
        <f>IFERROR(VLOOKUP($B16,ZBE51!$B:$E,4,0),0)</f>
        <v>1</v>
      </c>
      <c r="J16" s="16">
        <f>IFERROR(VLOOKUP($B16,ZBE61!$B:$E,4,0),0)</f>
        <v>1</v>
      </c>
      <c r="K16" s="16">
        <f>IFERROR(VLOOKUP($B16,ZBE71!$B:$E,4,0),0)</f>
        <v>1</v>
      </c>
      <c r="L16" s="16">
        <f t="shared" si="0"/>
        <v>7</v>
      </c>
      <c r="M16" s="16">
        <v>128.865546218487</v>
      </c>
      <c r="N16" s="16">
        <v>35</v>
      </c>
      <c r="O16" s="16">
        <f t="shared" si="1"/>
        <v>163.865546218487</v>
      </c>
      <c r="P16" s="16">
        <f t="shared" si="2"/>
        <v>902.05882352940898</v>
      </c>
      <c r="Q16" s="16">
        <f t="shared" si="3"/>
        <v>245</v>
      </c>
      <c r="R16" s="16">
        <f t="shared" si="4"/>
        <v>1147.058823529409</v>
      </c>
      <c r="T16" s="1">
        <f t="shared" si="5"/>
        <v>163.865546218487</v>
      </c>
      <c r="U16" s="1">
        <f t="shared" si="6"/>
        <v>163.865546218487</v>
      </c>
      <c r="V16" s="1">
        <f t="shared" si="7"/>
        <v>163.865546218487</v>
      </c>
      <c r="W16" s="1">
        <f t="shared" si="8"/>
        <v>163.865546218487</v>
      </c>
      <c r="X16" s="1">
        <f t="shared" si="9"/>
        <v>163.865546218487</v>
      </c>
      <c r="Y16" s="1">
        <f t="shared" si="10"/>
        <v>163.865546218487</v>
      </c>
      <c r="Z16" s="1">
        <f t="shared" si="11"/>
        <v>163.865546218487</v>
      </c>
    </row>
    <row r="17" spans="1:26" ht="30" x14ac:dyDescent="0.25">
      <c r="A17" s="11" t="s">
        <v>191</v>
      </c>
      <c r="B17" s="11" t="s">
        <v>49</v>
      </c>
      <c r="C17" s="11" t="s">
        <v>25</v>
      </c>
      <c r="D17" s="15" t="s">
        <v>58</v>
      </c>
      <c r="E17" s="16">
        <f>IFERROR(VLOOKUP($B17,ZBE11!$B:$E,4,0),0)</f>
        <v>1</v>
      </c>
      <c r="F17" s="16">
        <f>IFERROR(VLOOKUP($B17,ZBE21!$B:$E,4,0),0)</f>
        <v>1</v>
      </c>
      <c r="G17" s="16">
        <f>IFERROR(VLOOKUP($B17,ZBE31!$B:$E,4,0),0)</f>
        <v>1</v>
      </c>
      <c r="H17" s="16">
        <f>IFERROR(VLOOKUP($B17,ZBE41!$B:$E,4,0),0)</f>
        <v>1</v>
      </c>
      <c r="I17" s="16">
        <f>IFERROR(VLOOKUP($B17,ZBE51!$B:$E,4,0),0)</f>
        <v>1</v>
      </c>
      <c r="J17" s="16">
        <f>IFERROR(VLOOKUP($B17,ZBE61!$B:$E,4,0),0)</f>
        <v>1</v>
      </c>
      <c r="K17" s="16">
        <f>IFERROR(VLOOKUP($B17,ZBE71!$B:$E,4,0),0)</f>
        <v>1</v>
      </c>
      <c r="L17" s="16">
        <f t="shared" si="0"/>
        <v>7</v>
      </c>
      <c r="M17" s="16">
        <v>119.32773109243701</v>
      </c>
      <c r="N17" s="16">
        <v>200</v>
      </c>
      <c r="O17" s="16">
        <f t="shared" si="1"/>
        <v>319.32773109243703</v>
      </c>
      <c r="P17" s="16">
        <f t="shared" si="2"/>
        <v>835.29411764705901</v>
      </c>
      <c r="Q17" s="16">
        <f t="shared" si="3"/>
        <v>1400</v>
      </c>
      <c r="R17" s="16">
        <f t="shared" si="4"/>
        <v>2235.2941176470595</v>
      </c>
      <c r="T17" s="1">
        <f t="shared" si="5"/>
        <v>319.32773109243703</v>
      </c>
      <c r="U17" s="1">
        <f t="shared" si="6"/>
        <v>319.32773109243703</v>
      </c>
      <c r="V17" s="1">
        <f t="shared" si="7"/>
        <v>319.32773109243703</v>
      </c>
      <c r="W17" s="1">
        <f t="shared" si="8"/>
        <v>319.32773109243703</v>
      </c>
      <c r="X17" s="1">
        <f t="shared" si="9"/>
        <v>319.32773109243703</v>
      </c>
      <c r="Y17" s="1">
        <f t="shared" si="10"/>
        <v>319.32773109243703</v>
      </c>
      <c r="Z17" s="1">
        <f t="shared" si="11"/>
        <v>319.32773109243703</v>
      </c>
    </row>
    <row r="18" spans="1:26" ht="62.25" customHeight="1" x14ac:dyDescent="0.25">
      <c r="A18" s="11" t="s">
        <v>192</v>
      </c>
      <c r="B18" s="11" t="s">
        <v>51</v>
      </c>
      <c r="C18" s="11" t="s">
        <v>25</v>
      </c>
      <c r="D18" s="15" t="s">
        <v>142</v>
      </c>
      <c r="E18" s="16">
        <f>IFERROR(VLOOKUP($B18,ZBE11!$B:$E,4,0),0)</f>
        <v>0</v>
      </c>
      <c r="F18" s="16">
        <f>IFERROR(VLOOKUP($B18,ZBE21!$B:$E,4,0),0)</f>
        <v>0</v>
      </c>
      <c r="G18" s="16">
        <f>IFERROR(VLOOKUP($B18,ZBE31!$B:$E,4,0),0)</f>
        <v>0</v>
      </c>
      <c r="H18" s="16">
        <f>IFERROR(VLOOKUP($B18,ZBE41!$B:$E,4,0),0)</f>
        <v>0</v>
      </c>
      <c r="I18" s="16">
        <f>IFERROR(VLOOKUP($B18,ZBE51!$B:$E,4,0),0)</f>
        <v>0</v>
      </c>
      <c r="J18" s="16">
        <f>IFERROR(VLOOKUP($B18,ZBE61!$B:$E,4,0),0)</f>
        <v>0</v>
      </c>
      <c r="K18" s="16">
        <f>IFERROR(VLOOKUP($B18,ZBE71!$B:$E,4,0),0)</f>
        <v>0</v>
      </c>
      <c r="L18" s="16">
        <f t="shared" si="0"/>
        <v>0</v>
      </c>
      <c r="M18" s="16">
        <v>179.663865546219</v>
      </c>
      <c r="N18" s="16">
        <v>180</v>
      </c>
      <c r="O18" s="16">
        <f t="shared" si="1"/>
        <v>359.66386554621897</v>
      </c>
      <c r="P18" s="16">
        <f t="shared" si="2"/>
        <v>0</v>
      </c>
      <c r="Q18" s="16">
        <f t="shared" si="3"/>
        <v>0</v>
      </c>
      <c r="R18" s="16">
        <f t="shared" si="4"/>
        <v>0</v>
      </c>
      <c r="T18" s="1">
        <f t="shared" si="5"/>
        <v>0</v>
      </c>
      <c r="U18" s="1">
        <f t="shared" si="6"/>
        <v>0</v>
      </c>
      <c r="V18" s="1">
        <f t="shared" si="7"/>
        <v>0</v>
      </c>
      <c r="W18" s="1">
        <f t="shared" si="8"/>
        <v>0</v>
      </c>
      <c r="X18" s="1">
        <f t="shared" si="9"/>
        <v>0</v>
      </c>
      <c r="Y18" s="1">
        <f t="shared" si="10"/>
        <v>0</v>
      </c>
      <c r="Z18" s="1">
        <f t="shared" si="11"/>
        <v>0</v>
      </c>
    </row>
    <row r="19" spans="1:26" ht="25.5" customHeight="1" x14ac:dyDescent="0.25">
      <c r="A19" s="11" t="s">
        <v>193</v>
      </c>
      <c r="B19" s="11" t="s">
        <v>53</v>
      </c>
      <c r="C19" s="11" t="s">
        <v>25</v>
      </c>
      <c r="D19" s="15" t="s">
        <v>370</v>
      </c>
      <c r="E19" s="16">
        <f>IFERROR(VLOOKUP($B19,ZBE11!$B:$E,4,0),0)</f>
        <v>1</v>
      </c>
      <c r="F19" s="16">
        <f>IFERROR(VLOOKUP($B19,ZBE21!$B:$E,4,0),0)</f>
        <v>1</v>
      </c>
      <c r="G19" s="16">
        <f>IFERROR(VLOOKUP($B19,ZBE31!$B:$E,4,0),0)</f>
        <v>1</v>
      </c>
      <c r="H19" s="16">
        <f>IFERROR(VLOOKUP($B19,ZBE41!$B:$E,4,0),0)</f>
        <v>1</v>
      </c>
      <c r="I19" s="16">
        <f>IFERROR(VLOOKUP($B19,ZBE51!$B:$E,4,0),0)</f>
        <v>1</v>
      </c>
      <c r="J19" s="16">
        <f>IFERROR(VLOOKUP($B19,ZBE61!$B:$E,4,0),0)</f>
        <v>1</v>
      </c>
      <c r="K19" s="16">
        <f>IFERROR(VLOOKUP($B19,ZBE71!$B:$E,4,0),0)</f>
        <v>1</v>
      </c>
      <c r="L19" s="16">
        <f t="shared" si="0"/>
        <v>7</v>
      </c>
      <c r="M19" s="16">
        <v>16936.974789915999</v>
      </c>
      <c r="N19" s="16">
        <v>500</v>
      </c>
      <c r="O19" s="16">
        <f t="shared" si="1"/>
        <v>17436.974789915999</v>
      </c>
      <c r="P19" s="16">
        <f t="shared" si="2"/>
        <v>118558.82352941199</v>
      </c>
      <c r="Q19" s="16">
        <f t="shared" si="3"/>
        <v>3500</v>
      </c>
      <c r="R19" s="16">
        <f t="shared" si="4"/>
        <v>122058.82352941199</v>
      </c>
      <c r="T19" s="1">
        <f t="shared" si="5"/>
        <v>17436.974789915999</v>
      </c>
      <c r="U19" s="1">
        <f t="shared" si="6"/>
        <v>17436.974789915999</v>
      </c>
      <c r="V19" s="1">
        <f t="shared" si="7"/>
        <v>17436.974789915999</v>
      </c>
      <c r="W19" s="1">
        <f t="shared" si="8"/>
        <v>17436.974789915999</v>
      </c>
      <c r="X19" s="1">
        <f t="shared" si="9"/>
        <v>17436.974789915999</v>
      </c>
      <c r="Y19" s="1">
        <f t="shared" si="10"/>
        <v>17436.974789915999</v>
      </c>
      <c r="Z19" s="1">
        <f t="shared" si="11"/>
        <v>17436.974789915999</v>
      </c>
    </row>
    <row r="20" spans="1:26" ht="26.25" customHeight="1" x14ac:dyDescent="0.25">
      <c r="A20" s="11" t="s">
        <v>195</v>
      </c>
      <c r="B20" s="11" t="s">
        <v>55</v>
      </c>
      <c r="C20" s="11" t="s">
        <v>25</v>
      </c>
      <c r="D20" s="15" t="s">
        <v>144</v>
      </c>
      <c r="E20" s="16">
        <f>IFERROR(VLOOKUP($B20,ZBE11!$B:$E,4,0),0)</f>
        <v>1</v>
      </c>
      <c r="F20" s="16">
        <f>IFERROR(VLOOKUP($B20,ZBE21!$B:$E,4,0),0)</f>
        <v>1</v>
      </c>
      <c r="G20" s="16">
        <f>IFERROR(VLOOKUP($B20,ZBE31!$B:$E,4,0),0)</f>
        <v>1</v>
      </c>
      <c r="H20" s="16">
        <f>IFERROR(VLOOKUP($B20,ZBE41!$B:$E,4,0),0)</f>
        <v>1</v>
      </c>
      <c r="I20" s="16">
        <f>IFERROR(VLOOKUP($B20,ZBE51!$B:$E,4,0),0)</f>
        <v>1</v>
      </c>
      <c r="J20" s="16">
        <f>IFERROR(VLOOKUP($B20,ZBE61!$B:$E,4,0),0)</f>
        <v>1</v>
      </c>
      <c r="K20" s="16">
        <f>IFERROR(VLOOKUP($B20,ZBE71!$B:$E,4,0),0)</f>
        <v>1</v>
      </c>
      <c r="L20" s="16">
        <f t="shared" si="0"/>
        <v>7</v>
      </c>
      <c r="M20" s="16">
        <v>198.31932773109199</v>
      </c>
      <c r="N20" s="16">
        <v>0</v>
      </c>
      <c r="O20" s="16">
        <f t="shared" si="1"/>
        <v>198.31932773109199</v>
      </c>
      <c r="P20" s="16">
        <f t="shared" si="2"/>
        <v>1388.2352941176439</v>
      </c>
      <c r="Q20" s="16">
        <f t="shared" si="3"/>
        <v>0</v>
      </c>
      <c r="R20" s="16">
        <f t="shared" si="4"/>
        <v>1388.2352941176439</v>
      </c>
      <c r="T20" s="1">
        <f t="shared" si="5"/>
        <v>198.31932773109199</v>
      </c>
      <c r="U20" s="1">
        <f t="shared" si="6"/>
        <v>198.31932773109199</v>
      </c>
      <c r="V20" s="1">
        <f t="shared" si="7"/>
        <v>198.31932773109199</v>
      </c>
      <c r="W20" s="1">
        <f t="shared" si="8"/>
        <v>198.31932773109199</v>
      </c>
      <c r="X20" s="1">
        <f t="shared" si="9"/>
        <v>198.31932773109199</v>
      </c>
      <c r="Y20" s="1">
        <f t="shared" si="10"/>
        <v>198.31932773109199</v>
      </c>
      <c r="Z20" s="1">
        <f t="shared" si="11"/>
        <v>198.31932773109199</v>
      </c>
    </row>
    <row r="21" spans="1:26" s="7" customFormat="1" x14ac:dyDescent="0.25">
      <c r="D21" s="22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T21" s="20"/>
    </row>
    <row r="22" spans="1:26" s="48" customFormat="1" x14ac:dyDescent="0.25">
      <c r="D22" s="19" t="s">
        <v>68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>
        <f>SUM(P5:P20)</f>
        <v>194482.41176470614</v>
      </c>
      <c r="Q22" s="20">
        <f>SUM(Q5:Q20)</f>
        <v>30089.668235294113</v>
      </c>
      <c r="R22" s="20">
        <f>SUM(R5:R20)</f>
        <v>224572.08000000025</v>
      </c>
      <c r="T22" s="20">
        <f t="shared" ref="T22:Z22" si="12">SUM(T5:T20)</f>
        <v>32081.725714285749</v>
      </c>
      <c r="U22" s="20">
        <f t="shared" si="12"/>
        <v>32081.725714285749</v>
      </c>
      <c r="V22" s="20">
        <f t="shared" si="12"/>
        <v>32081.725714285749</v>
      </c>
      <c r="W22" s="20">
        <f t="shared" si="12"/>
        <v>32081.725714285749</v>
      </c>
      <c r="X22" s="20">
        <f t="shared" si="12"/>
        <v>32081.725714285749</v>
      </c>
      <c r="Y22" s="20">
        <f t="shared" si="12"/>
        <v>32081.725714285749</v>
      </c>
      <c r="Z22" s="20">
        <f t="shared" si="12"/>
        <v>32081.725714285749</v>
      </c>
    </row>
    <row r="23" spans="1:26" s="7" customFormat="1" x14ac:dyDescent="0.25">
      <c r="T23" s="8"/>
    </row>
    <row r="24" spans="1:26" x14ac:dyDescent="0.25">
      <c r="A24" s="101" t="s">
        <v>69</v>
      </c>
      <c r="B24" s="101"/>
      <c r="C24" s="101"/>
      <c r="D24" s="101"/>
      <c r="E24" s="21" t="str">
        <f t="shared" ref="E24:O24" si="13">E4</f>
        <v>ZBE1</v>
      </c>
      <c r="F24" s="21" t="str">
        <f t="shared" si="13"/>
        <v>ZBE2</v>
      </c>
      <c r="G24" s="21" t="str">
        <f t="shared" si="13"/>
        <v>ZBE3</v>
      </c>
      <c r="H24" s="21" t="str">
        <f t="shared" si="13"/>
        <v>ZBE4</v>
      </c>
      <c r="I24" s="21" t="str">
        <f t="shared" si="13"/>
        <v>ZBE5</v>
      </c>
      <c r="J24" s="21" t="str">
        <f t="shared" si="13"/>
        <v>ZBE6</v>
      </c>
      <c r="K24" s="21" t="str">
        <f t="shared" si="13"/>
        <v>ZBE7</v>
      </c>
      <c r="L24" s="21" t="str">
        <f t="shared" si="13"/>
        <v>TOTAL</v>
      </c>
      <c r="M24" s="21" t="str">
        <f t="shared" si="13"/>
        <v>MATERIAL</v>
      </c>
      <c r="N24" s="21" t="str">
        <f t="shared" si="13"/>
        <v>MÀ D'OBRA</v>
      </c>
      <c r="O24" s="21" t="str">
        <f t="shared" si="13"/>
        <v>PREU UNITARI</v>
      </c>
      <c r="P24" s="21" t="s">
        <v>22</v>
      </c>
      <c r="Q24" s="21" t="s">
        <v>23</v>
      </c>
      <c r="R24" s="21" t="str">
        <f>R4</f>
        <v>TOTAL</v>
      </c>
    </row>
    <row r="25" spans="1:26" ht="45" x14ac:dyDescent="0.25">
      <c r="A25" s="11" t="s">
        <v>196</v>
      </c>
      <c r="B25" s="11" t="s">
        <v>70</v>
      </c>
      <c r="C25" s="11" t="s">
        <v>25</v>
      </c>
      <c r="D25" s="15" t="s">
        <v>146</v>
      </c>
      <c r="E25" s="16">
        <f>IFERROR(VLOOKUP($B25,ZBE11!$B:$E,4,0),0)</f>
        <v>1</v>
      </c>
      <c r="F25" s="16">
        <f>IFERROR(VLOOKUP($B25,ZBE21!$B:$E,4,0),0)</f>
        <v>1</v>
      </c>
      <c r="G25" s="16">
        <f>IFERROR(VLOOKUP($B25,ZBE31!$B:$E,4,0),0)</f>
        <v>1</v>
      </c>
      <c r="H25" s="16">
        <f>IFERROR(VLOOKUP($B25,ZBE41!$B:$E,4,0),0)</f>
        <v>1</v>
      </c>
      <c r="I25" s="16">
        <f>IFERROR(VLOOKUP($B25,ZBE51!$B:$E,4,0),0)</f>
        <v>1</v>
      </c>
      <c r="J25" s="16">
        <f>IFERROR(VLOOKUP($B25,ZBE61!$B:$E,4,0),0)</f>
        <v>1</v>
      </c>
      <c r="K25" s="16">
        <f>IFERROR(VLOOKUP($B25,ZBE71!$B:$E,4,0),0)</f>
        <v>1</v>
      </c>
      <c r="L25" s="16">
        <f t="shared" ref="L25:L41" si="14">SUM(E25:K25)</f>
        <v>7</v>
      </c>
      <c r="M25" s="16">
        <v>0</v>
      </c>
      <c r="N25" s="16">
        <v>197.47899159663899</v>
      </c>
      <c r="O25" s="16">
        <f t="shared" ref="O25:O41" si="15">+M25+N25</f>
        <v>197.47899159663899</v>
      </c>
      <c r="P25" s="16">
        <f t="shared" ref="P25:P41" si="16">L25*M25</f>
        <v>0</v>
      </c>
      <c r="Q25" s="16">
        <f t="shared" ref="Q25:Q41" si="17">N25*L25</f>
        <v>1382.352941176473</v>
      </c>
      <c r="R25" s="16">
        <f t="shared" ref="R25:R41" si="18">+O25*L25</f>
        <v>1382.352941176473</v>
      </c>
      <c r="T25" s="1">
        <f t="shared" ref="T25:T41" si="19">+E25*$M25+E25*$N25</f>
        <v>197.47899159663899</v>
      </c>
      <c r="U25" s="1">
        <f t="shared" ref="U25:U41" si="20">+F25*$M25+F25*$N25</f>
        <v>197.47899159663899</v>
      </c>
      <c r="V25" s="1">
        <f t="shared" ref="V25:V41" si="21">+G25*$M25+G25*$N25</f>
        <v>197.47899159663899</v>
      </c>
      <c r="W25" s="1">
        <f t="shared" ref="W25:W41" si="22">+H25*$M25+H25*$N25</f>
        <v>197.47899159663899</v>
      </c>
      <c r="X25" s="1">
        <f t="shared" ref="X25:X41" si="23">+I25*$M25+I25*$N25</f>
        <v>197.47899159663899</v>
      </c>
      <c r="Y25" s="1">
        <f t="shared" ref="Y25:Y41" si="24">+J25*$M25+J25*$N25</f>
        <v>197.47899159663899</v>
      </c>
      <c r="Z25" s="1">
        <f t="shared" ref="Z25:Z41" si="25">+K25*$M25+K25*$N25</f>
        <v>197.47899159663899</v>
      </c>
    </row>
    <row r="26" spans="1:26" ht="45" x14ac:dyDescent="0.25">
      <c r="A26" s="11" t="s">
        <v>197</v>
      </c>
      <c r="B26" s="11" t="s">
        <v>72</v>
      </c>
      <c r="C26" s="11" t="s">
        <v>25</v>
      </c>
      <c r="D26" s="15" t="s">
        <v>148</v>
      </c>
      <c r="E26" s="16">
        <f>IFERROR(VLOOKUP($B26,ZBE11!$B:$E,4,0),0)</f>
        <v>0</v>
      </c>
      <c r="F26" s="16">
        <f>IFERROR(VLOOKUP($B26,ZBE21!$B:$E,4,0),0)</f>
        <v>1</v>
      </c>
      <c r="G26" s="16">
        <f>IFERROR(VLOOKUP($B26,ZBE31!$B:$E,4,0),0)</f>
        <v>1</v>
      </c>
      <c r="H26" s="16">
        <f>IFERROR(VLOOKUP($B26,ZBE41!$B:$E,4,0),0)</f>
        <v>1</v>
      </c>
      <c r="I26" s="16">
        <f>IFERROR(VLOOKUP($B26,ZBE51!$B:$E,4,0),0)</f>
        <v>1</v>
      </c>
      <c r="J26" s="16">
        <f>IFERROR(VLOOKUP($B26,ZBE61!$B:$E,4,0),0)</f>
        <v>1</v>
      </c>
      <c r="K26" s="16">
        <f>IFERROR(VLOOKUP($B26,ZBE71!$B:$E,4,0),0)</f>
        <v>1</v>
      </c>
      <c r="L26" s="16">
        <f t="shared" si="14"/>
        <v>6</v>
      </c>
      <c r="M26" s="16">
        <v>0</v>
      </c>
      <c r="N26" s="16">
        <v>235.29411764705901</v>
      </c>
      <c r="O26" s="16">
        <f t="shared" si="15"/>
        <v>235.29411764705901</v>
      </c>
      <c r="P26" s="16">
        <f t="shared" si="16"/>
        <v>0</v>
      </c>
      <c r="Q26" s="16">
        <f t="shared" si="17"/>
        <v>1411.7647058823541</v>
      </c>
      <c r="R26" s="16">
        <f t="shared" si="18"/>
        <v>1411.7647058823541</v>
      </c>
      <c r="T26" s="1">
        <f t="shared" si="19"/>
        <v>0</v>
      </c>
      <c r="U26" s="1">
        <f t="shared" si="20"/>
        <v>235.29411764705901</v>
      </c>
      <c r="V26" s="1">
        <f t="shared" si="21"/>
        <v>235.29411764705901</v>
      </c>
      <c r="W26" s="1">
        <f t="shared" si="22"/>
        <v>235.29411764705901</v>
      </c>
      <c r="X26" s="1">
        <f t="shared" si="23"/>
        <v>235.29411764705901</v>
      </c>
      <c r="Y26" s="1">
        <f t="shared" si="24"/>
        <v>235.29411764705901</v>
      </c>
      <c r="Z26" s="1">
        <f t="shared" si="25"/>
        <v>235.29411764705901</v>
      </c>
    </row>
    <row r="27" spans="1:26" ht="45" x14ac:dyDescent="0.25">
      <c r="A27" s="11" t="s">
        <v>198</v>
      </c>
      <c r="B27" s="11" t="s">
        <v>74</v>
      </c>
      <c r="C27" s="11" t="s">
        <v>25</v>
      </c>
      <c r="D27" s="15" t="s">
        <v>77</v>
      </c>
      <c r="E27" s="16">
        <f>IFERROR(VLOOKUP($B27,ZBE11!$B:$E,4,0),0)</f>
        <v>1</v>
      </c>
      <c r="F27" s="16">
        <f>IFERROR(VLOOKUP($B27,ZBE21!$B:$E,4,0),0)</f>
        <v>1</v>
      </c>
      <c r="G27" s="16">
        <f>IFERROR(VLOOKUP($B27,ZBE31!$B:$E,4,0),0)</f>
        <v>1</v>
      </c>
      <c r="H27" s="16">
        <f>IFERROR(VLOOKUP($B27,ZBE41!$B:$E,4,0),0)</f>
        <v>1</v>
      </c>
      <c r="I27" s="16">
        <f>IFERROR(VLOOKUP($B27,ZBE51!$B:$E,4,0),0)</f>
        <v>1</v>
      </c>
      <c r="J27" s="16">
        <f>IFERROR(VLOOKUP($B27,ZBE61!$B:$E,4,0),0)</f>
        <v>1</v>
      </c>
      <c r="K27" s="16">
        <f>IFERROR(VLOOKUP($B27,ZBE71!$B:$E,4,0),0)</f>
        <v>2</v>
      </c>
      <c r="L27" s="16">
        <f t="shared" si="14"/>
        <v>8</v>
      </c>
      <c r="M27" s="16">
        <v>0</v>
      </c>
      <c r="N27" s="16">
        <v>126.05042016806701</v>
      </c>
      <c r="O27" s="16">
        <f t="shared" si="15"/>
        <v>126.05042016806701</v>
      </c>
      <c r="P27" s="16">
        <f t="shared" si="16"/>
        <v>0</v>
      </c>
      <c r="Q27" s="16">
        <f t="shared" si="17"/>
        <v>1008.4033613445361</v>
      </c>
      <c r="R27" s="16">
        <f t="shared" si="18"/>
        <v>1008.4033613445361</v>
      </c>
      <c r="T27" s="1">
        <f t="shared" si="19"/>
        <v>126.05042016806701</v>
      </c>
      <c r="U27" s="1">
        <f t="shared" si="20"/>
        <v>126.05042016806701</v>
      </c>
      <c r="V27" s="1">
        <f t="shared" si="21"/>
        <v>126.05042016806701</v>
      </c>
      <c r="W27" s="1">
        <f t="shared" si="22"/>
        <v>126.05042016806701</v>
      </c>
      <c r="X27" s="1">
        <f t="shared" si="23"/>
        <v>126.05042016806701</v>
      </c>
      <c r="Y27" s="1">
        <f t="shared" si="24"/>
        <v>126.05042016806701</v>
      </c>
      <c r="Z27" s="1">
        <f t="shared" si="25"/>
        <v>252.10084033613401</v>
      </c>
    </row>
    <row r="28" spans="1:26" x14ac:dyDescent="0.25">
      <c r="A28" s="11" t="s">
        <v>199</v>
      </c>
      <c r="B28" s="11" t="s">
        <v>76</v>
      </c>
      <c r="C28" s="11" t="s">
        <v>25</v>
      </c>
      <c r="D28" s="15" t="s">
        <v>151</v>
      </c>
      <c r="E28" s="16">
        <f>IFERROR(VLOOKUP($B28,ZBE11!$B:$E,4,0),0)</f>
        <v>1</v>
      </c>
      <c r="F28" s="16">
        <f>IFERROR(VLOOKUP($B28,ZBE21!$B:$E,4,0),0)</f>
        <v>1</v>
      </c>
      <c r="G28" s="16">
        <f>IFERROR(VLOOKUP($B28,ZBE31!$B:$E,4,0),0)</f>
        <v>1</v>
      </c>
      <c r="H28" s="16">
        <f>IFERROR(VLOOKUP($B28,ZBE41!$B:$E,4,0),0)</f>
        <v>1</v>
      </c>
      <c r="I28" s="16">
        <f>IFERROR(VLOOKUP($B28,ZBE51!$B:$E,4,0),0)</f>
        <v>1</v>
      </c>
      <c r="J28" s="16">
        <f>IFERROR(VLOOKUP($B28,ZBE61!$B:$E,4,0),0)</f>
        <v>1</v>
      </c>
      <c r="K28" s="16">
        <f>IFERROR(VLOOKUP($B28,ZBE71!$B:$E,4,0),0)</f>
        <v>2</v>
      </c>
      <c r="L28" s="16">
        <f t="shared" si="14"/>
        <v>8</v>
      </c>
      <c r="M28" s="16">
        <v>75.630252100840295</v>
      </c>
      <c r="N28" s="16">
        <v>0</v>
      </c>
      <c r="O28" s="16">
        <f t="shared" si="15"/>
        <v>75.630252100840295</v>
      </c>
      <c r="P28" s="16">
        <f t="shared" si="16"/>
        <v>605.04201680672236</v>
      </c>
      <c r="Q28" s="16">
        <f t="shared" si="17"/>
        <v>0</v>
      </c>
      <c r="R28" s="16">
        <f t="shared" si="18"/>
        <v>605.04201680672236</v>
      </c>
      <c r="T28" s="1">
        <f t="shared" si="19"/>
        <v>75.630252100840295</v>
      </c>
      <c r="U28" s="1">
        <f t="shared" si="20"/>
        <v>75.630252100840295</v>
      </c>
      <c r="V28" s="1">
        <f t="shared" si="21"/>
        <v>75.630252100840295</v>
      </c>
      <c r="W28" s="1">
        <f t="shared" si="22"/>
        <v>75.630252100840295</v>
      </c>
      <c r="X28" s="1">
        <f t="shared" si="23"/>
        <v>75.630252100840295</v>
      </c>
      <c r="Y28" s="1">
        <f t="shared" si="24"/>
        <v>75.630252100840295</v>
      </c>
      <c r="Z28" s="1">
        <f t="shared" si="25"/>
        <v>151.26050420168059</v>
      </c>
    </row>
    <row r="29" spans="1:26" x14ac:dyDescent="0.25">
      <c r="A29" s="11" t="s">
        <v>200</v>
      </c>
      <c r="B29" s="11" t="s">
        <v>78</v>
      </c>
      <c r="C29" s="11"/>
      <c r="D29" s="15" t="s">
        <v>153</v>
      </c>
      <c r="E29" s="16">
        <f>IFERROR(VLOOKUP($B29,ZBE11!$B:$E,4,0),0)</f>
        <v>1</v>
      </c>
      <c r="F29" s="16">
        <f>IFERROR(VLOOKUP($B29,ZBE21!$B:$E,4,0),0)</f>
        <v>1</v>
      </c>
      <c r="G29" s="16">
        <f>IFERROR(VLOOKUP($B29,ZBE31!$B:$E,4,0),0)</f>
        <v>1</v>
      </c>
      <c r="H29" s="16">
        <f>IFERROR(VLOOKUP($B29,ZBE41!$B:$E,4,0),0)</f>
        <v>1</v>
      </c>
      <c r="I29" s="16">
        <f>IFERROR(VLOOKUP($B29,ZBE51!$B:$E,4,0),0)</f>
        <v>1</v>
      </c>
      <c r="J29" s="16">
        <f>IFERROR(VLOOKUP($B29,ZBE61!$B:$E,4,0),0)</f>
        <v>1</v>
      </c>
      <c r="K29" s="16">
        <f>IFERROR(VLOOKUP($B29,ZBE71!$B:$E,4,0),0)</f>
        <v>2</v>
      </c>
      <c r="L29" s="16">
        <f t="shared" si="14"/>
        <v>8</v>
      </c>
      <c r="M29" s="16">
        <v>100.84033613445401</v>
      </c>
      <c r="N29" s="16">
        <v>0</v>
      </c>
      <c r="O29" s="16">
        <f t="shared" si="15"/>
        <v>100.84033613445401</v>
      </c>
      <c r="P29" s="16">
        <f t="shared" si="16"/>
        <v>806.72268907563205</v>
      </c>
      <c r="Q29" s="16">
        <f t="shared" si="17"/>
        <v>0</v>
      </c>
      <c r="R29" s="16">
        <f t="shared" si="18"/>
        <v>806.72268907563205</v>
      </c>
      <c r="T29" s="1">
        <f t="shared" si="19"/>
        <v>100.84033613445401</v>
      </c>
      <c r="U29" s="1">
        <f t="shared" si="20"/>
        <v>100.84033613445401</v>
      </c>
      <c r="V29" s="1">
        <f t="shared" si="21"/>
        <v>100.84033613445401</v>
      </c>
      <c r="W29" s="1">
        <f t="shared" si="22"/>
        <v>100.84033613445401</v>
      </c>
      <c r="X29" s="1">
        <f t="shared" si="23"/>
        <v>100.84033613445401</v>
      </c>
      <c r="Y29" s="1">
        <f t="shared" si="24"/>
        <v>100.84033613445401</v>
      </c>
      <c r="Z29" s="1">
        <f t="shared" si="25"/>
        <v>201.68067226890801</v>
      </c>
    </row>
    <row r="30" spans="1:26" ht="45" x14ac:dyDescent="0.25">
      <c r="A30" s="11" t="s">
        <v>201</v>
      </c>
      <c r="B30" s="11" t="s">
        <v>80</v>
      </c>
      <c r="C30" s="11" t="s">
        <v>25</v>
      </c>
      <c r="D30" s="15" t="s">
        <v>83</v>
      </c>
      <c r="E30" s="16">
        <f>IFERROR(VLOOKUP($B30,ZBE11!$B:$E,4,0),0)</f>
        <v>0</v>
      </c>
      <c r="F30" s="16">
        <f>IFERROR(VLOOKUP($B30,ZBE21!$B:$E,4,0),0)</f>
        <v>0</v>
      </c>
      <c r="G30" s="16">
        <f>IFERROR(VLOOKUP($B30,ZBE31!$B:$E,4,0),0)</f>
        <v>1</v>
      </c>
      <c r="H30" s="16">
        <f>IFERROR(VLOOKUP($B30,ZBE41!$B:$E,4,0),0)</f>
        <v>1</v>
      </c>
      <c r="I30" s="16">
        <f>IFERROR(VLOOKUP($B30,ZBE51!$B:$E,4,0),0)</f>
        <v>0</v>
      </c>
      <c r="J30" s="16">
        <f>IFERROR(VLOOKUP($B30,ZBE61!$B:$E,4,0),0)</f>
        <v>0</v>
      </c>
      <c r="K30" s="16">
        <f>IFERROR(VLOOKUP($B30,ZBE71!$B:$E,4,0),0)</f>
        <v>0</v>
      </c>
      <c r="L30" s="16">
        <f t="shared" si="14"/>
        <v>2</v>
      </c>
      <c r="M30" s="16">
        <v>0</v>
      </c>
      <c r="N30" s="16">
        <v>92.436974789915993</v>
      </c>
      <c r="O30" s="16">
        <f t="shared" si="15"/>
        <v>92.436974789915993</v>
      </c>
      <c r="P30" s="16">
        <f t="shared" si="16"/>
        <v>0</v>
      </c>
      <c r="Q30" s="16">
        <f t="shared" si="17"/>
        <v>184.87394957983199</v>
      </c>
      <c r="R30" s="16">
        <f t="shared" si="18"/>
        <v>184.87394957983199</v>
      </c>
      <c r="T30" s="1">
        <f t="shared" si="19"/>
        <v>0</v>
      </c>
      <c r="U30" s="1">
        <f t="shared" si="20"/>
        <v>0</v>
      </c>
      <c r="V30" s="1">
        <f t="shared" si="21"/>
        <v>92.436974789915993</v>
      </c>
      <c r="W30" s="1">
        <f t="shared" si="22"/>
        <v>92.436974789915993</v>
      </c>
      <c r="X30" s="1">
        <f t="shared" si="23"/>
        <v>0</v>
      </c>
      <c r="Y30" s="1">
        <f t="shared" si="24"/>
        <v>0</v>
      </c>
      <c r="Z30" s="1">
        <f t="shared" si="25"/>
        <v>0</v>
      </c>
    </row>
    <row r="31" spans="1:26" x14ac:dyDescent="0.25">
      <c r="A31" s="11" t="s">
        <v>202</v>
      </c>
      <c r="B31" s="11" t="s">
        <v>82</v>
      </c>
      <c r="C31" s="11" t="s">
        <v>25</v>
      </c>
      <c r="D31" s="15" t="s">
        <v>85</v>
      </c>
      <c r="E31" s="16">
        <f>IFERROR(VLOOKUP($B31,ZBE11!$B:$E,4,0),0)</f>
        <v>0</v>
      </c>
      <c r="F31" s="16">
        <f>IFERROR(VLOOKUP($B31,ZBE21!$B:$E,4,0),0)</f>
        <v>0</v>
      </c>
      <c r="G31" s="16">
        <f>IFERROR(VLOOKUP($B31,ZBE31!$B:$E,4,0),0)</f>
        <v>1</v>
      </c>
      <c r="H31" s="16">
        <f>IFERROR(VLOOKUP($B31,ZBE41!$B:$E,4,0),0)</f>
        <v>1</v>
      </c>
      <c r="I31" s="16">
        <f>IFERROR(VLOOKUP($B31,ZBE51!$B:$E,4,0),0)</f>
        <v>0</v>
      </c>
      <c r="J31" s="16">
        <f>IFERROR(VLOOKUP($B31,ZBE61!$B:$E,4,0),0)</f>
        <v>0</v>
      </c>
      <c r="K31" s="16">
        <f>IFERROR(VLOOKUP($B31,ZBE71!$B:$E,4,0),0)</f>
        <v>0</v>
      </c>
      <c r="L31" s="16">
        <f t="shared" si="14"/>
        <v>2</v>
      </c>
      <c r="M31" s="16">
        <v>33.613445378151297</v>
      </c>
      <c r="N31" s="16">
        <v>0</v>
      </c>
      <c r="O31" s="16">
        <f t="shared" si="15"/>
        <v>33.613445378151297</v>
      </c>
      <c r="P31" s="16">
        <f t="shared" si="16"/>
        <v>67.226890756302595</v>
      </c>
      <c r="Q31" s="16">
        <f t="shared" si="17"/>
        <v>0</v>
      </c>
      <c r="R31" s="16">
        <f t="shared" si="18"/>
        <v>67.226890756302595</v>
      </c>
      <c r="T31" s="1">
        <f t="shared" si="19"/>
        <v>0</v>
      </c>
      <c r="U31" s="1">
        <f t="shared" si="20"/>
        <v>0</v>
      </c>
      <c r="V31" s="1">
        <f t="shared" si="21"/>
        <v>33.613445378151297</v>
      </c>
      <c r="W31" s="1">
        <f t="shared" si="22"/>
        <v>33.613445378151297</v>
      </c>
      <c r="X31" s="1">
        <f t="shared" si="23"/>
        <v>0</v>
      </c>
      <c r="Y31" s="1">
        <f t="shared" si="24"/>
        <v>0</v>
      </c>
      <c r="Z31" s="1">
        <f t="shared" si="25"/>
        <v>0</v>
      </c>
    </row>
    <row r="32" spans="1:26" x14ac:dyDescent="0.25">
      <c r="A32" s="11" t="s">
        <v>203</v>
      </c>
      <c r="B32" s="11" t="s">
        <v>84</v>
      </c>
      <c r="C32" s="11" t="s">
        <v>25</v>
      </c>
      <c r="D32" s="15" t="s">
        <v>87</v>
      </c>
      <c r="E32" s="16">
        <f>IFERROR(VLOOKUP($B32,ZBE11!$B:$E,4,0),0)</f>
        <v>0</v>
      </c>
      <c r="F32" s="16">
        <f>IFERROR(VLOOKUP($B32,ZBE21!$B:$E,4,0),0)</f>
        <v>0</v>
      </c>
      <c r="G32" s="16">
        <f>IFERROR(VLOOKUP($B32,ZBE31!$B:$E,4,0),0)</f>
        <v>1</v>
      </c>
      <c r="H32" s="16">
        <f>IFERROR(VLOOKUP($B32,ZBE41!$B:$E,4,0),0)</f>
        <v>1</v>
      </c>
      <c r="I32" s="16">
        <f>IFERROR(VLOOKUP($B32,ZBE51!$B:$E,4,0),0)</f>
        <v>0</v>
      </c>
      <c r="J32" s="16">
        <f>IFERROR(VLOOKUP($B32,ZBE61!$B:$E,4,0),0)</f>
        <v>0</v>
      </c>
      <c r="K32" s="16">
        <f>IFERROR(VLOOKUP($B32,ZBE71!$B:$E,4,0),0)</f>
        <v>0</v>
      </c>
      <c r="L32" s="16">
        <f t="shared" si="14"/>
        <v>2</v>
      </c>
      <c r="M32" s="16">
        <v>67.226890756302495</v>
      </c>
      <c r="N32" s="16">
        <v>0</v>
      </c>
      <c r="O32" s="16">
        <f t="shared" si="15"/>
        <v>67.226890756302495</v>
      </c>
      <c r="P32" s="16">
        <f t="shared" si="16"/>
        <v>134.45378151260499</v>
      </c>
      <c r="Q32" s="16">
        <f t="shared" si="17"/>
        <v>0</v>
      </c>
      <c r="R32" s="16">
        <f t="shared" si="18"/>
        <v>134.45378151260499</v>
      </c>
      <c r="T32" s="1">
        <f t="shared" si="19"/>
        <v>0</v>
      </c>
      <c r="U32" s="1">
        <f t="shared" si="20"/>
        <v>0</v>
      </c>
      <c r="V32" s="1">
        <f t="shared" si="21"/>
        <v>67.226890756302495</v>
      </c>
      <c r="W32" s="1">
        <f t="shared" si="22"/>
        <v>67.226890756302495</v>
      </c>
      <c r="X32" s="1">
        <f t="shared" si="23"/>
        <v>0</v>
      </c>
      <c r="Y32" s="1">
        <f t="shared" si="24"/>
        <v>0</v>
      </c>
      <c r="Z32" s="1">
        <f t="shared" si="25"/>
        <v>0</v>
      </c>
    </row>
    <row r="33" spans="1:26" ht="45" x14ac:dyDescent="0.25">
      <c r="A33" s="11" t="s">
        <v>204</v>
      </c>
      <c r="B33" s="11" t="s">
        <v>86</v>
      </c>
      <c r="C33" s="11" t="s">
        <v>25</v>
      </c>
      <c r="D33" s="15" t="s">
        <v>89</v>
      </c>
      <c r="E33" s="16">
        <f>IFERROR(VLOOKUP($B33,ZBE11!$B:$E,4,0),0)</f>
        <v>0</v>
      </c>
      <c r="F33" s="16">
        <f>IFERROR(VLOOKUP($B33,ZBE21!$B:$E,4,0),0)</f>
        <v>0</v>
      </c>
      <c r="G33" s="16">
        <f>IFERROR(VLOOKUP($B33,ZBE31!$B:$E,4,0),0)</f>
        <v>1</v>
      </c>
      <c r="H33" s="16">
        <f>IFERROR(VLOOKUP($B33,ZBE41!$B:$E,4,0),0)</f>
        <v>0</v>
      </c>
      <c r="I33" s="16">
        <f>IFERROR(VLOOKUP($B33,ZBE51!$B:$E,4,0),0)</f>
        <v>0</v>
      </c>
      <c r="J33" s="16">
        <f>IFERROR(VLOOKUP($B33,ZBE61!$B:$E,4,0),0)</f>
        <v>0</v>
      </c>
      <c r="K33" s="16">
        <f>IFERROR(VLOOKUP($B33,ZBE71!$B:$E,4,0),0)</f>
        <v>0</v>
      </c>
      <c r="L33" s="16">
        <f t="shared" si="14"/>
        <v>1</v>
      </c>
      <c r="M33" s="16">
        <v>0</v>
      </c>
      <c r="N33" s="16">
        <v>168.06722689075599</v>
      </c>
      <c r="O33" s="16">
        <f t="shared" si="15"/>
        <v>168.06722689075599</v>
      </c>
      <c r="P33" s="16">
        <f t="shared" si="16"/>
        <v>0</v>
      </c>
      <c r="Q33" s="16">
        <f t="shared" si="17"/>
        <v>168.06722689075599</v>
      </c>
      <c r="R33" s="16">
        <f t="shared" si="18"/>
        <v>168.06722689075599</v>
      </c>
      <c r="T33" s="1">
        <f t="shared" si="19"/>
        <v>0</v>
      </c>
      <c r="U33" s="1">
        <f t="shared" si="20"/>
        <v>0</v>
      </c>
      <c r="V33" s="1">
        <f t="shared" si="21"/>
        <v>168.06722689075599</v>
      </c>
      <c r="W33" s="1">
        <f t="shared" si="22"/>
        <v>0</v>
      </c>
      <c r="X33" s="1">
        <f t="shared" si="23"/>
        <v>0</v>
      </c>
      <c r="Y33" s="1">
        <f t="shared" si="24"/>
        <v>0</v>
      </c>
      <c r="Z33" s="1">
        <f t="shared" si="25"/>
        <v>0</v>
      </c>
    </row>
    <row r="34" spans="1:26" x14ac:dyDescent="0.25">
      <c r="A34" s="11" t="s">
        <v>205</v>
      </c>
      <c r="B34" s="11" t="s">
        <v>88</v>
      </c>
      <c r="C34" s="11" t="s">
        <v>25</v>
      </c>
      <c r="D34" s="15" t="s">
        <v>91</v>
      </c>
      <c r="E34" s="16">
        <f>IFERROR(VLOOKUP($B34,ZBE11!$B:$E,4,0),0)</f>
        <v>0</v>
      </c>
      <c r="F34" s="16">
        <f>IFERROR(VLOOKUP($B34,ZBE21!$B:$E,4,0),0)</f>
        <v>0</v>
      </c>
      <c r="G34" s="16">
        <f>IFERROR(VLOOKUP($B34,ZBE31!$B:$E,4,0),0)</f>
        <v>1</v>
      </c>
      <c r="H34" s="16">
        <f>IFERROR(VLOOKUP($B34,ZBE41!$B:$E,4,0),0)</f>
        <v>0</v>
      </c>
      <c r="I34" s="16">
        <f>IFERROR(VLOOKUP($B34,ZBE51!$B:$E,4,0),0)</f>
        <v>0</v>
      </c>
      <c r="J34" s="16">
        <f>IFERROR(VLOOKUP($B34,ZBE61!$B:$E,4,0),0)</f>
        <v>0</v>
      </c>
      <c r="K34" s="16">
        <f>IFERROR(VLOOKUP($B34,ZBE71!$B:$E,4,0),0)</f>
        <v>0</v>
      </c>
      <c r="L34" s="16">
        <f t="shared" si="14"/>
        <v>1</v>
      </c>
      <c r="M34" s="16">
        <v>84.033613445378194</v>
      </c>
      <c r="N34" s="16">
        <v>0</v>
      </c>
      <c r="O34" s="16">
        <f t="shared" si="15"/>
        <v>84.033613445378194</v>
      </c>
      <c r="P34" s="16">
        <f t="shared" si="16"/>
        <v>84.033613445378194</v>
      </c>
      <c r="Q34" s="16">
        <f t="shared" si="17"/>
        <v>0</v>
      </c>
      <c r="R34" s="16">
        <f t="shared" si="18"/>
        <v>84.033613445378194</v>
      </c>
      <c r="T34" s="1">
        <f t="shared" si="19"/>
        <v>0</v>
      </c>
      <c r="U34" s="1">
        <f t="shared" si="20"/>
        <v>0</v>
      </c>
      <c r="V34" s="1">
        <f t="shared" si="21"/>
        <v>84.033613445378194</v>
      </c>
      <c r="W34" s="1">
        <f t="shared" si="22"/>
        <v>0</v>
      </c>
      <c r="X34" s="1">
        <f t="shared" si="23"/>
        <v>0</v>
      </c>
      <c r="Y34" s="1">
        <f t="shared" si="24"/>
        <v>0</v>
      </c>
      <c r="Z34" s="1">
        <f t="shared" si="25"/>
        <v>0</v>
      </c>
    </row>
    <row r="35" spans="1:26" x14ac:dyDescent="0.25">
      <c r="A35" s="11" t="s">
        <v>206</v>
      </c>
      <c r="B35" s="11" t="s">
        <v>90</v>
      </c>
      <c r="C35" s="11" t="s">
        <v>25</v>
      </c>
      <c r="D35" s="15" t="s">
        <v>93</v>
      </c>
      <c r="E35" s="16">
        <f>IFERROR(VLOOKUP($B35,ZBE11!$B:$E,4,0),0)</f>
        <v>0</v>
      </c>
      <c r="F35" s="16">
        <f>IFERROR(VLOOKUP($B35,ZBE21!$B:$E,4,0),0)</f>
        <v>0</v>
      </c>
      <c r="G35" s="16">
        <f>IFERROR(VLOOKUP($B35,ZBE31!$B:$E,4,0),0)</f>
        <v>1</v>
      </c>
      <c r="H35" s="16">
        <f>IFERROR(VLOOKUP($B35,ZBE41!$B:$E,4,0),0)</f>
        <v>0</v>
      </c>
      <c r="I35" s="16">
        <f>IFERROR(VLOOKUP($B35,ZBE51!$B:$E,4,0),0)</f>
        <v>0</v>
      </c>
      <c r="J35" s="16">
        <f>IFERROR(VLOOKUP($B35,ZBE61!$B:$E,4,0),0)</f>
        <v>0</v>
      </c>
      <c r="K35" s="16">
        <f>IFERROR(VLOOKUP($B35,ZBE71!$B:$E,4,0),0)</f>
        <v>0</v>
      </c>
      <c r="L35" s="16">
        <f t="shared" si="14"/>
        <v>1</v>
      </c>
      <c r="M35" s="16">
        <v>126.05042016806701</v>
      </c>
      <c r="N35" s="16">
        <v>0</v>
      </c>
      <c r="O35" s="16">
        <f t="shared" si="15"/>
        <v>126.05042016806701</v>
      </c>
      <c r="P35" s="16">
        <f t="shared" si="16"/>
        <v>126.05042016806701</v>
      </c>
      <c r="Q35" s="16">
        <f t="shared" si="17"/>
        <v>0</v>
      </c>
      <c r="R35" s="16">
        <f t="shared" si="18"/>
        <v>126.05042016806701</v>
      </c>
      <c r="T35" s="1">
        <f t="shared" si="19"/>
        <v>0</v>
      </c>
      <c r="U35" s="1">
        <f t="shared" si="20"/>
        <v>0</v>
      </c>
      <c r="V35" s="1">
        <f t="shared" si="21"/>
        <v>126.05042016806701</v>
      </c>
      <c r="W35" s="1">
        <f t="shared" si="22"/>
        <v>0</v>
      </c>
      <c r="X35" s="1">
        <f t="shared" si="23"/>
        <v>0</v>
      </c>
      <c r="Y35" s="1">
        <f t="shared" si="24"/>
        <v>0</v>
      </c>
      <c r="Z35" s="1">
        <f t="shared" si="25"/>
        <v>0</v>
      </c>
    </row>
    <row r="36" spans="1:26" ht="60" x14ac:dyDescent="0.25">
      <c r="A36" s="11" t="s">
        <v>207</v>
      </c>
      <c r="B36" s="11" t="s">
        <v>92</v>
      </c>
      <c r="C36" s="11" t="s">
        <v>60</v>
      </c>
      <c r="D36" s="15" t="s">
        <v>97</v>
      </c>
      <c r="E36" s="16">
        <f>IFERROR(VLOOKUP($B36,ZBE11!$B:$E,4,0),0)</f>
        <v>10</v>
      </c>
      <c r="F36" s="16">
        <f>IFERROR(VLOOKUP($B36,ZBE21!$B:$E,4,0),0)</f>
        <v>30</v>
      </c>
      <c r="G36" s="16">
        <f>IFERROR(VLOOKUP($B36,ZBE31!$B:$E,4,0),0)</f>
        <v>20</v>
      </c>
      <c r="H36" s="16">
        <f>IFERROR(VLOOKUP($B36,ZBE41!$B:$E,4,0),0)</f>
        <v>20</v>
      </c>
      <c r="I36" s="16">
        <f>IFERROR(VLOOKUP($B36,ZBE51!$B:$E,4,0),0)</f>
        <v>15</v>
      </c>
      <c r="J36" s="16">
        <f>IFERROR(VLOOKUP($B36,ZBE61!$B:$E,4,0),0)</f>
        <v>5</v>
      </c>
      <c r="K36" s="16">
        <f>IFERROR(VLOOKUP($B36,ZBE71!$B:$E,4,0),0)</f>
        <v>10</v>
      </c>
      <c r="L36" s="16">
        <f t="shared" si="14"/>
        <v>110</v>
      </c>
      <c r="M36" s="16">
        <v>0</v>
      </c>
      <c r="N36" s="16">
        <v>42.016806722689097</v>
      </c>
      <c r="O36" s="16">
        <f t="shared" si="15"/>
        <v>42.016806722689097</v>
      </c>
      <c r="P36" s="16">
        <f t="shared" si="16"/>
        <v>0</v>
      </c>
      <c r="Q36" s="16">
        <f t="shared" si="17"/>
        <v>4621.8487394958011</v>
      </c>
      <c r="R36" s="16">
        <f t="shared" si="18"/>
        <v>4621.8487394958011</v>
      </c>
      <c r="T36" s="1">
        <f t="shared" si="19"/>
        <v>420.16806722689097</v>
      </c>
      <c r="U36" s="1">
        <f t="shared" si="20"/>
        <v>1260.5042016806728</v>
      </c>
      <c r="V36" s="1">
        <f t="shared" si="21"/>
        <v>840.33613445378194</v>
      </c>
      <c r="W36" s="1">
        <f t="shared" si="22"/>
        <v>840.33613445378194</v>
      </c>
      <c r="X36" s="1">
        <f t="shared" si="23"/>
        <v>630.25210084033642</v>
      </c>
      <c r="Y36" s="1">
        <f t="shared" si="24"/>
        <v>210.08403361344548</v>
      </c>
      <c r="Z36" s="1">
        <f t="shared" si="25"/>
        <v>420.16806722689097</v>
      </c>
    </row>
    <row r="37" spans="1:26" x14ac:dyDescent="0.25">
      <c r="A37" s="11" t="s">
        <v>208</v>
      </c>
      <c r="B37" s="11" t="s">
        <v>94</v>
      </c>
      <c r="C37" s="11" t="s">
        <v>25</v>
      </c>
      <c r="D37" s="15" t="s">
        <v>99</v>
      </c>
      <c r="E37" s="16">
        <f>IFERROR(VLOOKUP($B37,ZBE11!$B:$E,4,0),0)</f>
        <v>1</v>
      </c>
      <c r="F37" s="16">
        <f>IFERROR(VLOOKUP($B37,ZBE21!$B:$E,4,0),0)</f>
        <v>1</v>
      </c>
      <c r="G37" s="16">
        <f>IFERROR(VLOOKUP($B37,ZBE31!$B:$E,4,0),0)</f>
        <v>1</v>
      </c>
      <c r="H37" s="16">
        <f>IFERROR(VLOOKUP($B37,ZBE41!$B:$E,4,0),0)</f>
        <v>1</v>
      </c>
      <c r="I37" s="16">
        <f>IFERROR(VLOOKUP($B37,ZBE51!$B:$E,4,0),0)</f>
        <v>1</v>
      </c>
      <c r="J37" s="16">
        <f>IFERROR(VLOOKUP($B37,ZBE61!$B:$E,4,0),0)</f>
        <v>1</v>
      </c>
      <c r="K37" s="16">
        <f>IFERROR(VLOOKUP($B37,ZBE71!$B:$E,4,0),0)</f>
        <v>1</v>
      </c>
      <c r="L37" s="16">
        <f t="shared" si="14"/>
        <v>7</v>
      </c>
      <c r="M37" s="16">
        <v>21.428571428571399</v>
      </c>
      <c r="N37" s="16">
        <v>50</v>
      </c>
      <c r="O37" s="16">
        <f t="shared" si="15"/>
        <v>71.428571428571402</v>
      </c>
      <c r="P37" s="16">
        <f t="shared" si="16"/>
        <v>149.9999999999998</v>
      </c>
      <c r="Q37" s="16">
        <f t="shared" si="17"/>
        <v>350</v>
      </c>
      <c r="R37" s="16">
        <f t="shared" si="18"/>
        <v>499.99999999999983</v>
      </c>
      <c r="T37" s="1">
        <f t="shared" si="19"/>
        <v>71.428571428571402</v>
      </c>
      <c r="U37" s="1">
        <f t="shared" si="20"/>
        <v>71.428571428571402</v>
      </c>
      <c r="V37" s="1">
        <f t="shared" si="21"/>
        <v>71.428571428571402</v>
      </c>
      <c r="W37" s="1">
        <f t="shared" si="22"/>
        <v>71.428571428571402</v>
      </c>
      <c r="X37" s="1">
        <f t="shared" si="23"/>
        <v>71.428571428571402</v>
      </c>
      <c r="Y37" s="1">
        <f t="shared" si="24"/>
        <v>71.428571428571402</v>
      </c>
      <c r="Z37" s="1">
        <f t="shared" si="25"/>
        <v>71.428571428571402</v>
      </c>
    </row>
    <row r="38" spans="1:26" x14ac:dyDescent="0.25">
      <c r="A38" s="11" t="s">
        <v>209</v>
      </c>
      <c r="B38" s="11" t="s">
        <v>96</v>
      </c>
      <c r="C38" s="11" t="s">
        <v>60</v>
      </c>
      <c r="D38" s="15" t="s">
        <v>101</v>
      </c>
      <c r="E38" s="16">
        <f>IFERROR(VLOOKUP($B38,ZBE11!$B:$E,4,0),0)</f>
        <v>3</v>
      </c>
      <c r="F38" s="16">
        <f>IFERROR(VLOOKUP($B38,ZBE21!$B:$E,4,0),0)</f>
        <v>3</v>
      </c>
      <c r="G38" s="16">
        <f>IFERROR(VLOOKUP($B38,ZBE31!$B:$E,4,0),0)</f>
        <v>3</v>
      </c>
      <c r="H38" s="16">
        <f>IFERROR(VLOOKUP($B38,ZBE41!$B:$E,4,0),0)</f>
        <v>3</v>
      </c>
      <c r="I38" s="16">
        <f>IFERROR(VLOOKUP($B38,ZBE51!$B:$E,4,0),0)</f>
        <v>3</v>
      </c>
      <c r="J38" s="16">
        <f>IFERROR(VLOOKUP($B38,ZBE61!$B:$E,4,0),0)</f>
        <v>3</v>
      </c>
      <c r="K38" s="16">
        <f>IFERROR(VLOOKUP($B38,ZBE71!$B:$E,4,0),0)</f>
        <v>3</v>
      </c>
      <c r="L38" s="16">
        <f t="shared" si="14"/>
        <v>21</v>
      </c>
      <c r="M38" s="16">
        <v>0.92436974789916004</v>
      </c>
      <c r="N38" s="16">
        <v>0</v>
      </c>
      <c r="O38" s="16">
        <f t="shared" si="15"/>
        <v>0.92436974789916004</v>
      </c>
      <c r="P38" s="16">
        <f t="shared" si="16"/>
        <v>19.411764705882362</v>
      </c>
      <c r="Q38" s="16">
        <f t="shared" si="17"/>
        <v>0</v>
      </c>
      <c r="R38" s="16">
        <f t="shared" si="18"/>
        <v>19.411764705882362</v>
      </c>
      <c r="T38" s="1">
        <f t="shared" si="19"/>
        <v>2.7731092436974802</v>
      </c>
      <c r="U38" s="1">
        <f t="shared" si="20"/>
        <v>2.7731092436974802</v>
      </c>
      <c r="V38" s="1">
        <f t="shared" si="21"/>
        <v>2.7731092436974802</v>
      </c>
      <c r="W38" s="1">
        <f t="shared" si="22"/>
        <v>2.7731092436974802</v>
      </c>
      <c r="X38" s="1">
        <f t="shared" si="23"/>
        <v>2.7731092436974802</v>
      </c>
      <c r="Y38" s="1">
        <f t="shared" si="24"/>
        <v>2.7731092436974802</v>
      </c>
      <c r="Z38" s="1">
        <f t="shared" si="25"/>
        <v>2.7731092436974802</v>
      </c>
    </row>
    <row r="39" spans="1:26" ht="45" x14ac:dyDescent="0.25">
      <c r="A39" s="11" t="s">
        <v>210</v>
      </c>
      <c r="B39" s="11" t="s">
        <v>98</v>
      </c>
      <c r="C39" s="11" t="s">
        <v>25</v>
      </c>
      <c r="D39" s="15" t="s">
        <v>103</v>
      </c>
      <c r="E39" s="16">
        <f>IFERROR(VLOOKUP($B39,ZBE11!$B:$E,4,0),0)</f>
        <v>1</v>
      </c>
      <c r="F39" s="16">
        <f>IFERROR(VLOOKUP($B39,ZBE21!$B:$E,4,0),0)</f>
        <v>1</v>
      </c>
      <c r="G39" s="16">
        <f>IFERROR(VLOOKUP($B39,ZBE31!$B:$E,4,0),0)</f>
        <v>1</v>
      </c>
      <c r="H39" s="16">
        <f>IFERROR(VLOOKUP($B39,ZBE41!$B:$E,4,0),0)</f>
        <v>1</v>
      </c>
      <c r="I39" s="16">
        <f>IFERROR(VLOOKUP($B39,ZBE51!$B:$E,4,0),0)</f>
        <v>1</v>
      </c>
      <c r="J39" s="16">
        <f>IFERROR(VLOOKUP($B39,ZBE61!$B:$E,4,0),0)</f>
        <v>1</v>
      </c>
      <c r="K39" s="16">
        <f>IFERROR(VLOOKUP($B39,ZBE71!$B:$E,4,0),0)</f>
        <v>1</v>
      </c>
      <c r="L39" s="16">
        <f t="shared" si="14"/>
        <v>7</v>
      </c>
      <c r="M39" s="16">
        <v>181.68067226890801</v>
      </c>
      <c r="N39" s="16">
        <v>20</v>
      </c>
      <c r="O39" s="16">
        <f t="shared" si="15"/>
        <v>201.68067226890801</v>
      </c>
      <c r="P39" s="16">
        <f t="shared" si="16"/>
        <v>1271.7647058823561</v>
      </c>
      <c r="Q39" s="16">
        <f t="shared" si="17"/>
        <v>140</v>
      </c>
      <c r="R39" s="16">
        <f t="shared" si="18"/>
        <v>1411.7647058823561</v>
      </c>
      <c r="T39" s="1">
        <f t="shared" si="19"/>
        <v>201.68067226890801</v>
      </c>
      <c r="U39" s="1">
        <f t="shared" si="20"/>
        <v>201.68067226890801</v>
      </c>
      <c r="V39" s="1">
        <f t="shared" si="21"/>
        <v>201.68067226890801</v>
      </c>
      <c r="W39" s="1">
        <f t="shared" si="22"/>
        <v>201.68067226890801</v>
      </c>
      <c r="X39" s="1">
        <f t="shared" si="23"/>
        <v>201.68067226890801</v>
      </c>
      <c r="Y39" s="1">
        <f t="shared" si="24"/>
        <v>201.68067226890801</v>
      </c>
      <c r="Z39" s="1">
        <f t="shared" si="25"/>
        <v>201.68067226890801</v>
      </c>
    </row>
    <row r="40" spans="1:26" ht="30" x14ac:dyDescent="0.25">
      <c r="A40" s="11" t="s">
        <v>211</v>
      </c>
      <c r="B40" s="11" t="s">
        <v>100</v>
      </c>
      <c r="C40" s="11" t="s">
        <v>25</v>
      </c>
      <c r="D40" s="15" t="s">
        <v>165</v>
      </c>
      <c r="E40" s="16">
        <f>IFERROR(VLOOKUP($B40,ZBE11!$B:$E,4,0),0)</f>
        <v>1</v>
      </c>
      <c r="F40" s="16">
        <f>IFERROR(VLOOKUP($B40,ZBE21!$B:$E,4,0),0)</f>
        <v>1</v>
      </c>
      <c r="G40" s="16">
        <f>IFERROR(VLOOKUP($B40,ZBE31!$B:$E,4,0),0)</f>
        <v>1</v>
      </c>
      <c r="H40" s="16">
        <f>IFERROR(VLOOKUP($B40,ZBE41!$B:$E,4,0),0)</f>
        <v>1</v>
      </c>
      <c r="I40" s="16">
        <f>IFERROR(VLOOKUP($B40,ZBE51!$B:$E,4,0),0)</f>
        <v>1</v>
      </c>
      <c r="J40" s="16">
        <f>IFERROR(VLOOKUP($B40,ZBE61!$B:$E,4,0),0)</f>
        <v>1</v>
      </c>
      <c r="K40" s="16">
        <f>IFERROR(VLOOKUP($B40,ZBE71!$B:$E,4,0),0)</f>
        <v>1</v>
      </c>
      <c r="L40" s="16">
        <f t="shared" si="14"/>
        <v>7</v>
      </c>
      <c r="M40" s="16">
        <v>122.857142857143</v>
      </c>
      <c r="N40" s="16">
        <v>20</v>
      </c>
      <c r="O40" s="16">
        <f t="shared" si="15"/>
        <v>142.857142857143</v>
      </c>
      <c r="P40" s="16">
        <f t="shared" si="16"/>
        <v>860.00000000000102</v>
      </c>
      <c r="Q40" s="16">
        <f t="shared" si="17"/>
        <v>140</v>
      </c>
      <c r="R40" s="16">
        <f t="shared" si="18"/>
        <v>1000.000000000001</v>
      </c>
      <c r="T40" s="1">
        <f t="shared" si="19"/>
        <v>142.857142857143</v>
      </c>
      <c r="U40" s="1">
        <f t="shared" si="20"/>
        <v>142.857142857143</v>
      </c>
      <c r="V40" s="1">
        <f t="shared" si="21"/>
        <v>142.857142857143</v>
      </c>
      <c r="W40" s="1">
        <f t="shared" si="22"/>
        <v>142.857142857143</v>
      </c>
      <c r="X40" s="1">
        <f t="shared" si="23"/>
        <v>142.857142857143</v>
      </c>
      <c r="Y40" s="1">
        <f t="shared" si="24"/>
        <v>142.857142857143</v>
      </c>
      <c r="Z40" s="1">
        <f t="shared" si="25"/>
        <v>142.857142857143</v>
      </c>
    </row>
    <row r="41" spans="1:26" x14ac:dyDescent="0.25">
      <c r="A41" s="11" t="s">
        <v>212</v>
      </c>
      <c r="B41" s="11" t="s">
        <v>102</v>
      </c>
      <c r="C41" s="11" t="s">
        <v>60</v>
      </c>
      <c r="D41" s="15" t="s">
        <v>167</v>
      </c>
      <c r="E41" s="16">
        <f>IFERROR(VLOOKUP($B41,ZBE11!$B:$E,4,0),0)</f>
        <v>47</v>
      </c>
      <c r="F41" s="16">
        <f>IFERROR(VLOOKUP($B41,ZBE21!$B:$E,4,0),0)</f>
        <v>2</v>
      </c>
      <c r="G41" s="16">
        <f>IFERROR(VLOOKUP($B41,ZBE31!$B:$E,4,0),0)</f>
        <v>8</v>
      </c>
      <c r="H41" s="16">
        <f>IFERROR(VLOOKUP($B41,ZBE41!$B:$E,4,0),0)</f>
        <v>5</v>
      </c>
      <c r="I41" s="16">
        <f>IFERROR(VLOOKUP($B41,ZBE51!$B:$E,4,0),0)</f>
        <v>30</v>
      </c>
      <c r="J41" s="16">
        <f>IFERROR(VLOOKUP($B41,ZBE61!$B:$E,4,0),0)</f>
        <v>5</v>
      </c>
      <c r="K41" s="16">
        <f>IFERROR(VLOOKUP($B41,ZBE71!$B:$E,4,0),0)</f>
        <v>5</v>
      </c>
      <c r="L41" s="16">
        <f t="shared" si="14"/>
        <v>102</v>
      </c>
      <c r="M41" s="16">
        <v>3.96218487394958</v>
      </c>
      <c r="N41" s="16">
        <v>1.5</v>
      </c>
      <c r="O41" s="16">
        <f t="shared" si="15"/>
        <v>5.46218487394958</v>
      </c>
      <c r="P41" s="16">
        <f t="shared" si="16"/>
        <v>404.14285714285717</v>
      </c>
      <c r="Q41" s="16">
        <f t="shared" si="17"/>
        <v>153</v>
      </c>
      <c r="R41" s="16">
        <f t="shared" si="18"/>
        <v>557.14285714285711</v>
      </c>
      <c r="T41" s="1">
        <f t="shared" si="19"/>
        <v>256.72268907563023</v>
      </c>
      <c r="U41" s="1">
        <f t="shared" si="20"/>
        <v>10.92436974789916</v>
      </c>
      <c r="V41" s="1">
        <f t="shared" si="21"/>
        <v>43.69747899159664</v>
      </c>
      <c r="W41" s="1">
        <f t="shared" si="22"/>
        <v>27.310924369747902</v>
      </c>
      <c r="X41" s="1">
        <f t="shared" si="23"/>
        <v>163.8655462184874</v>
      </c>
      <c r="Y41" s="1">
        <f t="shared" si="24"/>
        <v>27.310924369747902</v>
      </c>
      <c r="Z41" s="1">
        <f t="shared" si="25"/>
        <v>27.310924369747902</v>
      </c>
    </row>
    <row r="42" spans="1:26" s="7" customFormat="1" x14ac:dyDescent="0.25">
      <c r="D42" s="22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T42" s="20"/>
    </row>
    <row r="43" spans="1:26" s="48" customFormat="1" x14ac:dyDescent="0.25">
      <c r="D43" s="19" t="s">
        <v>68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>
        <f>SUM(P25:P41)</f>
        <v>4528.8487394958038</v>
      </c>
      <c r="Q43" s="20">
        <f>SUM(Q25:Q41)</f>
        <v>9560.3109243697509</v>
      </c>
      <c r="R43" s="20">
        <f>SUM(R25:R41)</f>
        <v>14089.159663865557</v>
      </c>
      <c r="T43" s="20">
        <f t="shared" ref="T43:Z43" si="26">SUM(T25:T41)</f>
        <v>1595.6302521008415</v>
      </c>
      <c r="U43" s="20">
        <f t="shared" si="26"/>
        <v>2425.4621848739512</v>
      </c>
      <c r="V43" s="20">
        <f t="shared" si="26"/>
        <v>2609.495798319329</v>
      </c>
      <c r="W43" s="20">
        <f t="shared" si="26"/>
        <v>2214.9579831932783</v>
      </c>
      <c r="X43" s="20">
        <f t="shared" si="26"/>
        <v>1948.151260504203</v>
      </c>
      <c r="Y43" s="20">
        <f t="shared" si="26"/>
        <v>1391.4285714285727</v>
      </c>
      <c r="Z43" s="20">
        <f t="shared" si="26"/>
        <v>1904.0336134453794</v>
      </c>
    </row>
    <row r="44" spans="1:26" s="7" customFormat="1" x14ac:dyDescent="0.25"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T44" s="8"/>
    </row>
    <row r="45" spans="1:26" x14ac:dyDescent="0.25">
      <c r="A45" s="21" t="s">
        <v>104</v>
      </c>
      <c r="B45" s="21"/>
      <c r="C45" s="9"/>
      <c r="D45" s="9"/>
      <c r="E45" s="9" t="str">
        <f t="shared" ref="E45:O45" si="27">E4</f>
        <v>ZBE1</v>
      </c>
      <c r="F45" s="9" t="str">
        <f t="shared" si="27"/>
        <v>ZBE2</v>
      </c>
      <c r="G45" s="9" t="str">
        <f t="shared" si="27"/>
        <v>ZBE3</v>
      </c>
      <c r="H45" s="9" t="str">
        <f t="shared" si="27"/>
        <v>ZBE4</v>
      </c>
      <c r="I45" s="9" t="str">
        <f t="shared" si="27"/>
        <v>ZBE5</v>
      </c>
      <c r="J45" s="9" t="str">
        <f t="shared" si="27"/>
        <v>ZBE6</v>
      </c>
      <c r="K45" s="9" t="str">
        <f t="shared" si="27"/>
        <v>ZBE7</v>
      </c>
      <c r="L45" s="9" t="str">
        <f t="shared" si="27"/>
        <v>TOTAL</v>
      </c>
      <c r="M45" s="9" t="str">
        <f t="shared" si="27"/>
        <v>MATERIAL</v>
      </c>
      <c r="N45" s="9" t="str">
        <f t="shared" si="27"/>
        <v>MÀ D'OBRA</v>
      </c>
      <c r="O45" s="9" t="str">
        <f t="shared" si="27"/>
        <v>PREU UNITARI</v>
      </c>
      <c r="P45" s="9" t="s">
        <v>22</v>
      </c>
      <c r="Q45" s="9" t="s">
        <v>23</v>
      </c>
      <c r="R45" s="9" t="str">
        <f>R4</f>
        <v>TOTAL</v>
      </c>
    </row>
    <row r="46" spans="1:26" ht="45" x14ac:dyDescent="0.25">
      <c r="A46" s="11" t="s">
        <v>213</v>
      </c>
      <c r="B46" s="11" t="s">
        <v>169</v>
      </c>
      <c r="C46" s="11" t="s">
        <v>25</v>
      </c>
      <c r="D46" s="15" t="s">
        <v>170</v>
      </c>
      <c r="E46" s="16">
        <f>IFERROR(VLOOKUP($B46,ZBE11!$B:$E,4,0),0)</f>
        <v>1</v>
      </c>
      <c r="F46" s="16">
        <f>IFERROR(VLOOKUP($B46,ZBE21!$B:$E,4,0),0)</f>
        <v>1</v>
      </c>
      <c r="G46" s="16">
        <f>IFERROR(VLOOKUP($B46,ZBE31!$B:$E,4,0),0)</f>
        <v>1</v>
      </c>
      <c r="H46" s="16">
        <f>IFERROR(VLOOKUP($B46,ZBE41!$B:$E,4,0),0)</f>
        <v>1</v>
      </c>
      <c r="I46" s="16">
        <f>IFERROR(VLOOKUP($B46,ZBE51!$B:$E,4,0),0)</f>
        <v>1</v>
      </c>
      <c r="J46" s="16">
        <f>IFERROR(VLOOKUP($B46,ZBE61!$B:$E,4,0),0)</f>
        <v>1</v>
      </c>
      <c r="K46" s="16">
        <f>IFERROR(VLOOKUP($B46,ZBE71!$B:$E,4,0),0)</f>
        <v>1</v>
      </c>
      <c r="L46" s="16">
        <f>SUM(E46:K46)</f>
        <v>7</v>
      </c>
      <c r="M46" s="13">
        <v>203.697478991597</v>
      </c>
      <c r="N46" s="13">
        <v>40</v>
      </c>
      <c r="O46" s="16">
        <f>+M46+N46</f>
        <v>243.697478991597</v>
      </c>
      <c r="P46" s="16">
        <f>L46*M46</f>
        <v>1425.8823529411789</v>
      </c>
      <c r="Q46" s="16">
        <f>N46*L46</f>
        <v>280</v>
      </c>
      <c r="R46" s="16">
        <f>+O46*L46</f>
        <v>1705.8823529411789</v>
      </c>
      <c r="T46" s="1">
        <f t="shared" ref="T46:Z46" si="28">+E46*$M46+E46*$N46</f>
        <v>243.697478991597</v>
      </c>
      <c r="U46" s="1">
        <f t="shared" si="28"/>
        <v>243.697478991597</v>
      </c>
      <c r="V46" s="1">
        <f t="shared" si="28"/>
        <v>243.697478991597</v>
      </c>
      <c r="W46" s="1">
        <f t="shared" si="28"/>
        <v>243.697478991597</v>
      </c>
      <c r="X46" s="1">
        <f t="shared" si="28"/>
        <v>243.697478991597</v>
      </c>
      <c r="Y46" s="1">
        <f t="shared" si="28"/>
        <v>243.697478991597</v>
      </c>
      <c r="Z46" s="1">
        <f t="shared" si="28"/>
        <v>243.697478991597</v>
      </c>
    </row>
    <row r="47" spans="1:26" s="7" customFormat="1" x14ac:dyDescent="0.25"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T47" s="8"/>
    </row>
    <row r="48" spans="1:26" s="7" customFormat="1" x14ac:dyDescent="0.25"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T48" s="8"/>
    </row>
    <row r="49" spans="1:26" s="7" customFormat="1" x14ac:dyDescent="0.25"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T49" s="8"/>
    </row>
    <row r="50" spans="1:26" ht="18.75" x14ac:dyDescent="0.3">
      <c r="A50" s="7"/>
      <c r="B50" s="7"/>
      <c r="C50" s="7"/>
      <c r="D50" s="24" t="s">
        <v>107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40">
        <f>R46+R43+R22</f>
        <v>240367.12201680697</v>
      </c>
      <c r="T50" s="43">
        <f t="shared" ref="T50:Z50" si="29">T46+T43+T22</f>
        <v>33921.053445378187</v>
      </c>
      <c r="U50" s="43">
        <f t="shared" si="29"/>
        <v>34750.885378151295</v>
      </c>
      <c r="V50" s="43">
        <f t="shared" si="29"/>
        <v>34934.918991596678</v>
      </c>
      <c r="W50" s="43">
        <f t="shared" si="29"/>
        <v>34540.381176470626</v>
      </c>
      <c r="X50" s="43">
        <f t="shared" si="29"/>
        <v>34273.574453781548</v>
      </c>
      <c r="Y50" s="43">
        <f t="shared" si="29"/>
        <v>33716.85176470592</v>
      </c>
      <c r="Z50" s="43">
        <f t="shared" si="29"/>
        <v>34229.456806722723</v>
      </c>
    </row>
    <row r="51" spans="1:26" s="7" customFormat="1" x14ac:dyDescent="0.25">
      <c r="T51" s="48"/>
      <c r="U51" s="48"/>
      <c r="V51" s="48"/>
      <c r="W51" s="48"/>
      <c r="X51" s="48"/>
      <c r="Y51" s="48"/>
      <c r="Z51" s="48"/>
    </row>
    <row r="52" spans="1:26" ht="21" x14ac:dyDescent="0.35">
      <c r="A52" s="7"/>
      <c r="B52" s="7"/>
      <c r="C52" s="7"/>
      <c r="D52" s="31" t="s">
        <v>108</v>
      </c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45">
        <f>P46+P43+P22</f>
        <v>200437.14285714313</v>
      </c>
      <c r="T52" s="34">
        <f t="shared" ref="T52:Z52" si="30">R46+R43+R22</f>
        <v>240367.12201680697</v>
      </c>
      <c r="U52" s="34">
        <f t="shared" si="30"/>
        <v>0</v>
      </c>
      <c r="V52" s="34">
        <f t="shared" si="30"/>
        <v>33921.053445378187</v>
      </c>
      <c r="W52" s="34">
        <f t="shared" si="30"/>
        <v>34750.885378151295</v>
      </c>
      <c r="X52" s="34">
        <f t="shared" si="30"/>
        <v>34934.918991596678</v>
      </c>
      <c r="Y52" s="34">
        <f t="shared" si="30"/>
        <v>34540.381176470626</v>
      </c>
      <c r="Z52" s="34">
        <f t="shared" si="30"/>
        <v>34273.574453781548</v>
      </c>
    </row>
    <row r="53" spans="1:26" ht="21" x14ac:dyDescent="0.35">
      <c r="A53" s="7"/>
      <c r="B53" s="7"/>
      <c r="C53" s="7"/>
      <c r="D53" s="31" t="s">
        <v>109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45">
        <f>Q46+Q43+Q22</f>
        <v>39929.979159663868</v>
      </c>
      <c r="T53" s="34">
        <f t="shared" ref="T53:Z53" si="31">S46+S43+S22</f>
        <v>0</v>
      </c>
      <c r="U53" s="34">
        <f t="shared" si="31"/>
        <v>33921.053445378187</v>
      </c>
      <c r="V53" s="34">
        <f t="shared" si="31"/>
        <v>34750.885378151295</v>
      </c>
      <c r="W53" s="34">
        <f t="shared" si="31"/>
        <v>34934.918991596678</v>
      </c>
      <c r="X53" s="34">
        <f t="shared" si="31"/>
        <v>34540.381176470626</v>
      </c>
      <c r="Y53" s="34">
        <f t="shared" si="31"/>
        <v>34273.574453781548</v>
      </c>
      <c r="Z53" s="34">
        <f t="shared" si="31"/>
        <v>33716.85176470592</v>
      </c>
    </row>
    <row r="54" spans="1:26" s="7" customFormat="1" x14ac:dyDescent="0.25">
      <c r="T54" s="48"/>
      <c r="U54" s="48"/>
      <c r="V54" s="48"/>
      <c r="W54" s="48"/>
      <c r="X54" s="48"/>
      <c r="Y54" s="48"/>
      <c r="Z54" s="48"/>
    </row>
    <row r="55" spans="1:26" s="7" customFormat="1" x14ac:dyDescent="0.25">
      <c r="T55" s="48"/>
      <c r="U55" s="48"/>
      <c r="V55" s="48"/>
      <c r="W55" s="48"/>
      <c r="X55" s="48"/>
      <c r="Y55" s="48"/>
      <c r="Z55" s="48"/>
    </row>
    <row r="56" spans="1:26" s="7" customFormat="1" x14ac:dyDescent="0.25">
      <c r="D56" s="7" t="s">
        <v>110</v>
      </c>
      <c r="R56" s="8">
        <f>R50*0.06</f>
        <v>14422.027321008418</v>
      </c>
      <c r="T56" s="20">
        <f t="shared" ref="T56:Z56" si="32">T50*0.06</f>
        <v>2035.2632067226912</v>
      </c>
      <c r="U56" s="20">
        <f t="shared" si="32"/>
        <v>2085.0531226890776</v>
      </c>
      <c r="V56" s="20">
        <f t="shared" si="32"/>
        <v>2096.0951394958006</v>
      </c>
      <c r="W56" s="20">
        <f t="shared" si="32"/>
        <v>2072.4228705882374</v>
      </c>
      <c r="X56" s="20">
        <f t="shared" si="32"/>
        <v>2056.4144672268926</v>
      </c>
      <c r="Y56" s="20">
        <f t="shared" si="32"/>
        <v>2023.0111058823552</v>
      </c>
      <c r="Z56" s="20">
        <f t="shared" si="32"/>
        <v>2053.7674084033633</v>
      </c>
    </row>
    <row r="57" spans="1:26" s="7" customFormat="1" x14ac:dyDescent="0.25">
      <c r="D57" s="7" t="s">
        <v>111</v>
      </c>
      <c r="R57" s="8">
        <f>R50*0.13</f>
        <v>31247.725862184907</v>
      </c>
      <c r="T57" s="20">
        <f t="shared" ref="T57:Z57" si="33">T50*0.13</f>
        <v>4409.7369478991641</v>
      </c>
      <c r="U57" s="20">
        <f t="shared" si="33"/>
        <v>4517.6150991596687</v>
      </c>
      <c r="V57" s="20">
        <f t="shared" si="33"/>
        <v>4541.5394689075683</v>
      </c>
      <c r="W57" s="20">
        <f t="shared" si="33"/>
        <v>4490.2495529411817</v>
      </c>
      <c r="X57" s="20">
        <f t="shared" si="33"/>
        <v>4455.5646789916018</v>
      </c>
      <c r="Y57" s="20">
        <f t="shared" si="33"/>
        <v>4383.19072941177</v>
      </c>
      <c r="Z57" s="20">
        <f t="shared" si="33"/>
        <v>4449.829384873954</v>
      </c>
    </row>
    <row r="58" spans="1:26" s="7" customFormat="1" x14ac:dyDescent="0.25">
      <c r="T58" s="48"/>
      <c r="U58" s="48"/>
      <c r="V58" s="48"/>
      <c r="W58" s="48"/>
      <c r="X58" s="48"/>
      <c r="Y58" s="48"/>
      <c r="Z58" s="48"/>
    </row>
    <row r="59" spans="1:26" ht="18.75" x14ac:dyDescent="0.3">
      <c r="A59" s="7"/>
      <c r="B59" s="7"/>
      <c r="C59" s="7"/>
      <c r="D59" s="38" t="s">
        <v>112</v>
      </c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40">
        <f>R50+R56+R57</f>
        <v>286036.8752000003</v>
      </c>
      <c r="T59" s="49">
        <f t="shared" ref="T59:Z59" si="34">T50+T56+T57</f>
        <v>40366.053600000043</v>
      </c>
      <c r="U59" s="49">
        <f t="shared" si="34"/>
        <v>41353.553600000036</v>
      </c>
      <c r="V59" s="49">
        <f t="shared" si="34"/>
        <v>41572.55360000005</v>
      </c>
      <c r="W59" s="49">
        <f t="shared" si="34"/>
        <v>41103.053600000043</v>
      </c>
      <c r="X59" s="49">
        <f t="shared" si="34"/>
        <v>40785.553600000043</v>
      </c>
      <c r="Y59" s="49">
        <f t="shared" si="34"/>
        <v>40123.053600000043</v>
      </c>
      <c r="Z59" s="49">
        <f t="shared" si="34"/>
        <v>40733.053600000043</v>
      </c>
    </row>
    <row r="60" spans="1:26" s="7" customFormat="1" x14ac:dyDescent="0.25">
      <c r="T60" s="8"/>
    </row>
    <row r="61" spans="1:26" s="7" customFormat="1" x14ac:dyDescent="0.25">
      <c r="T61" s="8"/>
    </row>
    <row r="62" spans="1:26" s="7" customFormat="1" x14ac:dyDescent="0.25">
      <c r="T62" s="8"/>
    </row>
    <row r="63" spans="1:26" s="7" customFormat="1" x14ac:dyDescent="0.25">
      <c r="T63" s="8"/>
    </row>
    <row r="64" spans="1:26" s="7" customFormat="1" x14ac:dyDescent="0.25">
      <c r="T64" s="8"/>
    </row>
  </sheetData>
  <mergeCells count="2">
    <mergeCell ref="A4:D4"/>
    <mergeCell ref="A24:D24"/>
  </mergeCells>
  <pageMargins left="0.70833333333333304" right="0.70833333333333304" top="0.74791666666666701" bottom="0.74791666666666701" header="0.51180555555555496" footer="0.51180555555555496"/>
  <pageSetup paperSize="9" firstPageNumber="0" fitToHeight="2"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3"/>
  <sheetViews>
    <sheetView topLeftCell="C1" zoomScale="65" zoomScaleNormal="65" workbookViewId="0">
      <selection activeCell="K5" sqref="K5"/>
    </sheetView>
  </sheetViews>
  <sheetFormatPr baseColWidth="10" defaultColWidth="10.5703125" defaultRowHeight="15" x14ac:dyDescent="0.25"/>
  <cols>
    <col min="1" max="1" width="14.42578125" customWidth="1"/>
    <col min="4" max="4" width="62" customWidth="1"/>
    <col min="5" max="5" width="14.85546875" customWidth="1"/>
    <col min="6" max="6" width="13.85546875" customWidth="1"/>
    <col min="7" max="7" width="14.5703125" customWidth="1"/>
    <col min="24" max="24" width="13.7109375" customWidth="1"/>
  </cols>
  <sheetData>
    <row r="1" spans="2:24" x14ac:dyDescent="0.25">
      <c r="B1" t="s">
        <v>254</v>
      </c>
    </row>
    <row r="2" spans="2:24" ht="45" x14ac:dyDescent="0.25">
      <c r="B2" s="2" t="s">
        <v>0</v>
      </c>
      <c r="C2" s="3" t="s">
        <v>1</v>
      </c>
      <c r="D2" s="2" t="s">
        <v>2</v>
      </c>
      <c r="E2" s="2" t="s">
        <v>3</v>
      </c>
      <c r="F2" s="4" t="s">
        <v>4</v>
      </c>
      <c r="G2" s="5" t="s">
        <v>5</v>
      </c>
      <c r="H2" s="50" t="s">
        <v>215</v>
      </c>
      <c r="I2" s="50" t="s">
        <v>216</v>
      </c>
      <c r="J2" s="2" t="s">
        <v>217</v>
      </c>
      <c r="K2" s="4" t="s">
        <v>6</v>
      </c>
      <c r="L2" s="5" t="s">
        <v>7</v>
      </c>
    </row>
    <row r="4" spans="2:24" x14ac:dyDescent="0.25">
      <c r="B4" s="98" t="s">
        <v>113</v>
      </c>
      <c r="C4" s="98"/>
      <c r="D4" s="98"/>
      <c r="E4" s="9"/>
      <c r="F4" s="9"/>
      <c r="G4" s="9"/>
      <c r="H4" s="9"/>
      <c r="I4" s="9"/>
      <c r="J4" s="51"/>
      <c r="K4" s="9"/>
      <c r="L4" s="51"/>
      <c r="O4" t="s">
        <v>4</v>
      </c>
      <c r="P4" t="s">
        <v>5</v>
      </c>
      <c r="Q4" t="s">
        <v>7</v>
      </c>
      <c r="R4" t="s">
        <v>218</v>
      </c>
      <c r="S4" t="s">
        <v>219</v>
      </c>
    </row>
    <row r="5" spans="2:24" ht="98.25" customHeight="1" x14ac:dyDescent="0.25">
      <c r="B5" s="11" t="s">
        <v>24</v>
      </c>
      <c r="C5" s="11" t="s">
        <v>25</v>
      </c>
      <c r="D5" s="15" t="s">
        <v>125</v>
      </c>
      <c r="E5" s="16">
        <v>1</v>
      </c>
      <c r="F5" s="16">
        <f t="shared" ref="F5:F10" si="0">K5-G5</f>
        <v>6161.8067226890762</v>
      </c>
      <c r="G5" s="16">
        <f t="shared" ref="G5:G10" si="1">P5</f>
        <v>355</v>
      </c>
      <c r="H5" s="53">
        <f t="shared" ref="H5:H20" si="2">(F5+G5)*0.06</f>
        <v>391.00840336134456</v>
      </c>
      <c r="I5" s="53">
        <f t="shared" ref="I5:I20" si="3">(G5+F5)*0.13</f>
        <v>847.18487394957992</v>
      </c>
      <c r="J5" s="16">
        <f t="shared" ref="J5:J20" si="4">(F5+G5+H5+I5)*E5</f>
        <v>7755.0000000000009</v>
      </c>
      <c r="K5" s="53">
        <f t="shared" ref="K5:K20" si="5">Q5/1.19</f>
        <v>6516.8067226890762</v>
      </c>
      <c r="L5" s="53">
        <f t="shared" ref="L5:L20" si="6">K5*E5</f>
        <v>6516.8067226890762</v>
      </c>
      <c r="O5" s="54">
        <v>7400</v>
      </c>
      <c r="P5" s="54">
        <v>355</v>
      </c>
      <c r="Q5" s="54">
        <f t="shared" ref="Q5:Q15" si="7">(O5+P5)</f>
        <v>7755</v>
      </c>
      <c r="R5">
        <f t="shared" ref="R5:R20" si="8">O5*E5</f>
        <v>7400</v>
      </c>
      <c r="S5">
        <f t="shared" ref="S5:S20" si="9">P5*E5</f>
        <v>355</v>
      </c>
      <c r="X5" s="15"/>
    </row>
    <row r="6" spans="2:24" ht="81.75" customHeight="1" x14ac:dyDescent="0.25">
      <c r="B6" s="11" t="s">
        <v>27</v>
      </c>
      <c r="C6" s="11" t="s">
        <v>25</v>
      </c>
      <c r="D6" s="15" t="s">
        <v>28</v>
      </c>
      <c r="E6" s="16">
        <v>1</v>
      </c>
      <c r="F6" s="16">
        <f t="shared" si="0"/>
        <v>677.73109243697479</v>
      </c>
      <c r="G6" s="16">
        <f t="shared" si="1"/>
        <v>150</v>
      </c>
      <c r="H6" s="53">
        <f t="shared" si="2"/>
        <v>49.663865546218489</v>
      </c>
      <c r="I6" s="53">
        <f t="shared" si="3"/>
        <v>107.60504201680672</v>
      </c>
      <c r="J6" s="16">
        <f t="shared" si="4"/>
        <v>985</v>
      </c>
      <c r="K6" s="53">
        <f t="shared" si="5"/>
        <v>827.73109243697479</v>
      </c>
      <c r="L6" s="53">
        <f t="shared" si="6"/>
        <v>827.73109243697479</v>
      </c>
      <c r="O6" s="54">
        <v>835</v>
      </c>
      <c r="P6" s="54">
        <v>150</v>
      </c>
      <c r="Q6" s="54">
        <f t="shared" si="7"/>
        <v>985</v>
      </c>
      <c r="R6">
        <f t="shared" si="8"/>
        <v>835</v>
      </c>
      <c r="S6">
        <f t="shared" si="9"/>
        <v>150</v>
      </c>
    </row>
    <row r="7" spans="2:24" ht="61.5" customHeight="1" x14ac:dyDescent="0.25">
      <c r="B7" s="11" t="s">
        <v>29</v>
      </c>
      <c r="C7" s="11" t="s">
        <v>25</v>
      </c>
      <c r="D7" s="17" t="s">
        <v>255</v>
      </c>
      <c r="E7" s="16">
        <v>1</v>
      </c>
      <c r="F7" s="16">
        <f t="shared" si="0"/>
        <v>330.96638655462186</v>
      </c>
      <c r="G7" s="16">
        <f t="shared" si="1"/>
        <v>85</v>
      </c>
      <c r="H7" s="53">
        <f t="shared" si="2"/>
        <v>24.957983193277311</v>
      </c>
      <c r="I7" s="53">
        <f t="shared" si="3"/>
        <v>54.075630252100844</v>
      </c>
      <c r="J7" s="16">
        <f t="shared" si="4"/>
        <v>495</v>
      </c>
      <c r="K7" s="53">
        <f t="shared" si="5"/>
        <v>415.96638655462186</v>
      </c>
      <c r="L7" s="53">
        <f t="shared" si="6"/>
        <v>415.96638655462186</v>
      </c>
      <c r="O7" s="54">
        <v>410</v>
      </c>
      <c r="P7" s="54">
        <v>85</v>
      </c>
      <c r="Q7" s="54">
        <f t="shared" si="7"/>
        <v>495</v>
      </c>
      <c r="R7">
        <f t="shared" si="8"/>
        <v>410</v>
      </c>
      <c r="S7">
        <f t="shared" si="9"/>
        <v>85</v>
      </c>
    </row>
    <row r="8" spans="2:24" ht="123.75" customHeight="1" x14ac:dyDescent="0.25">
      <c r="B8" s="11" t="s">
        <v>31</v>
      </c>
      <c r="C8" s="11" t="s">
        <v>25</v>
      </c>
      <c r="D8" s="15" t="s">
        <v>38</v>
      </c>
      <c r="E8" s="16">
        <v>1</v>
      </c>
      <c r="F8" s="16">
        <f t="shared" si="0"/>
        <v>314.70588235294122</v>
      </c>
      <c r="G8" s="16">
        <f t="shared" si="1"/>
        <v>1450</v>
      </c>
      <c r="H8" s="53">
        <f t="shared" si="2"/>
        <v>105.88235294117646</v>
      </c>
      <c r="I8" s="53">
        <f t="shared" si="3"/>
        <v>229.41176470588238</v>
      </c>
      <c r="J8" s="16">
        <f t="shared" si="4"/>
        <v>2100</v>
      </c>
      <c r="K8" s="53">
        <f t="shared" si="5"/>
        <v>1764.7058823529412</v>
      </c>
      <c r="L8" s="53">
        <f t="shared" si="6"/>
        <v>1764.7058823529412</v>
      </c>
      <c r="O8" s="54">
        <v>650</v>
      </c>
      <c r="P8" s="54">
        <v>1450</v>
      </c>
      <c r="Q8" s="54">
        <f t="shared" si="7"/>
        <v>2100</v>
      </c>
      <c r="R8">
        <f t="shared" si="8"/>
        <v>650</v>
      </c>
      <c r="S8">
        <f t="shared" si="9"/>
        <v>1450</v>
      </c>
    </row>
    <row r="9" spans="2:24" ht="124.5" customHeight="1" x14ac:dyDescent="0.25">
      <c r="B9" s="11" t="s">
        <v>33</v>
      </c>
      <c r="C9" s="11" t="s">
        <v>25</v>
      </c>
      <c r="D9" s="15" t="s">
        <v>40</v>
      </c>
      <c r="E9" s="16">
        <v>1</v>
      </c>
      <c r="F9" s="16">
        <f t="shared" si="0"/>
        <v>773.10924369747897</v>
      </c>
      <c r="G9" s="16">
        <f t="shared" si="1"/>
        <v>0</v>
      </c>
      <c r="H9" s="53">
        <f t="shared" si="2"/>
        <v>46.386554621848738</v>
      </c>
      <c r="I9" s="53">
        <f t="shared" si="3"/>
        <v>100.50420168067227</v>
      </c>
      <c r="J9" s="16">
        <f t="shared" si="4"/>
        <v>920</v>
      </c>
      <c r="K9" s="53">
        <f t="shared" si="5"/>
        <v>773.10924369747897</v>
      </c>
      <c r="L9" s="53">
        <f t="shared" si="6"/>
        <v>773.10924369747897</v>
      </c>
      <c r="O9" s="54">
        <v>920</v>
      </c>
      <c r="P9" s="54">
        <v>0</v>
      </c>
      <c r="Q9" s="54">
        <f t="shared" si="7"/>
        <v>920</v>
      </c>
      <c r="R9">
        <f t="shared" si="8"/>
        <v>920</v>
      </c>
      <c r="S9">
        <f t="shared" si="9"/>
        <v>0</v>
      </c>
    </row>
    <row r="10" spans="2:24" ht="45" x14ac:dyDescent="0.25">
      <c r="B10" s="11" t="s">
        <v>35</v>
      </c>
      <c r="C10" s="11" t="s">
        <v>25</v>
      </c>
      <c r="D10" s="15" t="s">
        <v>42</v>
      </c>
      <c r="E10" s="42">
        <v>1</v>
      </c>
      <c r="F10" s="16">
        <f t="shared" si="0"/>
        <v>1584.7058823529412</v>
      </c>
      <c r="G10" s="16">
        <f t="shared" si="1"/>
        <v>180</v>
      </c>
      <c r="H10" s="53">
        <f t="shared" si="2"/>
        <v>105.88235294117646</v>
      </c>
      <c r="I10" s="53">
        <f t="shared" si="3"/>
        <v>229.41176470588238</v>
      </c>
      <c r="J10" s="16">
        <f t="shared" si="4"/>
        <v>2100</v>
      </c>
      <c r="K10" s="53">
        <f t="shared" si="5"/>
        <v>1764.7058823529412</v>
      </c>
      <c r="L10" s="53">
        <f t="shared" si="6"/>
        <v>1764.7058823529412</v>
      </c>
      <c r="O10" s="54">
        <v>1920</v>
      </c>
      <c r="P10" s="54">
        <v>180</v>
      </c>
      <c r="Q10" s="54">
        <f t="shared" si="7"/>
        <v>2100</v>
      </c>
      <c r="R10">
        <f t="shared" si="8"/>
        <v>1920</v>
      </c>
      <c r="S10">
        <f t="shared" si="9"/>
        <v>180</v>
      </c>
    </row>
    <row r="11" spans="2:24" ht="63" customHeight="1" x14ac:dyDescent="0.25">
      <c r="B11" s="11" t="s">
        <v>37</v>
      </c>
      <c r="C11" s="11" t="s">
        <v>25</v>
      </c>
      <c r="D11" s="15" t="s">
        <v>44</v>
      </c>
      <c r="E11" s="16">
        <v>1</v>
      </c>
      <c r="F11" s="16">
        <f>O11</f>
        <v>0</v>
      </c>
      <c r="G11" s="16">
        <f>K11</f>
        <v>210.0840336134454</v>
      </c>
      <c r="H11" s="53">
        <f t="shared" si="2"/>
        <v>12.605042016806724</v>
      </c>
      <c r="I11" s="53">
        <f t="shared" si="3"/>
        <v>27.310924369747902</v>
      </c>
      <c r="J11" s="16">
        <f t="shared" si="4"/>
        <v>250.00000000000003</v>
      </c>
      <c r="K11" s="53">
        <f t="shared" si="5"/>
        <v>210.0840336134454</v>
      </c>
      <c r="L11" s="53">
        <f t="shared" si="6"/>
        <v>210.0840336134454</v>
      </c>
      <c r="O11" s="54">
        <v>0</v>
      </c>
      <c r="P11" s="54">
        <v>250</v>
      </c>
      <c r="Q11" s="54">
        <f t="shared" si="7"/>
        <v>250</v>
      </c>
      <c r="R11">
        <f t="shared" si="8"/>
        <v>0</v>
      </c>
      <c r="S11">
        <f t="shared" si="9"/>
        <v>250</v>
      </c>
    </row>
    <row r="12" spans="2:24" ht="112.5" customHeight="1" x14ac:dyDescent="0.25">
      <c r="B12" s="11" t="s">
        <v>39</v>
      </c>
      <c r="C12" s="11" t="s">
        <v>25</v>
      </c>
      <c r="D12" s="15" t="s">
        <v>46</v>
      </c>
      <c r="E12" s="16">
        <v>1</v>
      </c>
      <c r="F12" s="16">
        <f>K12-G12</f>
        <v>375.0840336134454</v>
      </c>
      <c r="G12" s="16">
        <f>P12</f>
        <v>35</v>
      </c>
      <c r="H12" s="53">
        <f t="shared" si="2"/>
        <v>24.605042016806724</v>
      </c>
      <c r="I12" s="53">
        <f t="shared" si="3"/>
        <v>53.310924369747902</v>
      </c>
      <c r="J12" s="16">
        <f t="shared" si="4"/>
        <v>488.00000000000006</v>
      </c>
      <c r="K12" s="53">
        <f t="shared" si="5"/>
        <v>410.0840336134454</v>
      </c>
      <c r="L12" s="53">
        <f t="shared" si="6"/>
        <v>410.0840336134454</v>
      </c>
      <c r="O12" s="54">
        <v>453</v>
      </c>
      <c r="P12" s="54">
        <v>35</v>
      </c>
      <c r="Q12" s="54">
        <f t="shared" si="7"/>
        <v>488</v>
      </c>
      <c r="R12">
        <f t="shared" si="8"/>
        <v>453</v>
      </c>
      <c r="S12">
        <f t="shared" si="9"/>
        <v>35</v>
      </c>
    </row>
    <row r="13" spans="2:24" ht="69.75" customHeight="1" x14ac:dyDescent="0.25">
      <c r="B13" s="11" t="s">
        <v>41</v>
      </c>
      <c r="C13" s="11" t="s">
        <v>25</v>
      </c>
      <c r="D13" s="15" t="s">
        <v>48</v>
      </c>
      <c r="E13" s="16">
        <v>1</v>
      </c>
      <c r="F13" s="16">
        <f>K13-G13</f>
        <v>181.60504201680672</v>
      </c>
      <c r="G13" s="16">
        <f>P13</f>
        <v>6</v>
      </c>
      <c r="H13" s="53">
        <f t="shared" si="2"/>
        <v>11.256302521008402</v>
      </c>
      <c r="I13" s="53">
        <f t="shared" si="3"/>
        <v>24.388655462184875</v>
      </c>
      <c r="J13" s="16">
        <f t="shared" si="4"/>
        <v>223.25</v>
      </c>
      <c r="K13" s="53">
        <f t="shared" si="5"/>
        <v>187.60504201680672</v>
      </c>
      <c r="L13" s="53">
        <f t="shared" si="6"/>
        <v>187.60504201680672</v>
      </c>
      <c r="O13" s="54">
        <v>217.25</v>
      </c>
      <c r="P13" s="54">
        <v>6</v>
      </c>
      <c r="Q13" s="54">
        <f t="shared" si="7"/>
        <v>223.25</v>
      </c>
      <c r="R13">
        <f t="shared" si="8"/>
        <v>217.25</v>
      </c>
      <c r="S13">
        <f t="shared" si="9"/>
        <v>6</v>
      </c>
    </row>
    <row r="14" spans="2:24" ht="98.25" customHeight="1" x14ac:dyDescent="0.25">
      <c r="B14" s="11" t="s">
        <v>43</v>
      </c>
      <c r="C14" s="11" t="s">
        <v>25</v>
      </c>
      <c r="D14" s="15" t="s">
        <v>50</v>
      </c>
      <c r="E14" s="16">
        <v>1</v>
      </c>
      <c r="F14" s="16">
        <f>O14</f>
        <v>0</v>
      </c>
      <c r="G14" s="16">
        <f>K14</f>
        <v>1092.4369747899161</v>
      </c>
      <c r="H14" s="53">
        <f t="shared" si="2"/>
        <v>65.546218487394967</v>
      </c>
      <c r="I14" s="53">
        <f t="shared" si="3"/>
        <v>142.0168067226891</v>
      </c>
      <c r="J14" s="16">
        <f t="shared" si="4"/>
        <v>1300.0000000000002</v>
      </c>
      <c r="K14" s="53">
        <f t="shared" si="5"/>
        <v>1092.4369747899161</v>
      </c>
      <c r="L14" s="53">
        <f t="shared" si="6"/>
        <v>1092.4369747899161</v>
      </c>
      <c r="O14" s="54">
        <v>0</v>
      </c>
      <c r="P14" s="54">
        <v>1300</v>
      </c>
      <c r="Q14" s="54">
        <f t="shared" si="7"/>
        <v>1300</v>
      </c>
      <c r="R14">
        <f t="shared" si="8"/>
        <v>0</v>
      </c>
      <c r="S14">
        <f t="shared" si="9"/>
        <v>1300</v>
      </c>
    </row>
    <row r="15" spans="2:24" ht="57.75" customHeight="1" x14ac:dyDescent="0.25">
      <c r="B15" s="11" t="s">
        <v>45</v>
      </c>
      <c r="C15" s="11" t="s">
        <v>25</v>
      </c>
      <c r="D15" s="15" t="s">
        <v>52</v>
      </c>
      <c r="E15" s="16">
        <v>0</v>
      </c>
      <c r="F15" s="16">
        <f>O15</f>
        <v>0</v>
      </c>
      <c r="G15" s="16">
        <f>K15</f>
        <v>1008.4033613445379</v>
      </c>
      <c r="H15" s="53">
        <f t="shared" si="2"/>
        <v>60.504201680672267</v>
      </c>
      <c r="I15" s="53">
        <f t="shared" si="3"/>
        <v>131.09243697478993</v>
      </c>
      <c r="J15" s="16">
        <f t="shared" si="4"/>
        <v>0</v>
      </c>
      <c r="K15" s="53">
        <f t="shared" si="5"/>
        <v>1008.4033613445379</v>
      </c>
      <c r="L15" s="53">
        <f t="shared" si="6"/>
        <v>0</v>
      </c>
      <c r="O15" s="54">
        <v>0</v>
      </c>
      <c r="P15" s="54">
        <v>1200</v>
      </c>
      <c r="Q15">
        <f t="shared" si="7"/>
        <v>1200</v>
      </c>
      <c r="R15">
        <f t="shared" si="8"/>
        <v>0</v>
      </c>
      <c r="S15">
        <f t="shared" si="9"/>
        <v>0</v>
      </c>
    </row>
    <row r="16" spans="2:24" ht="48" customHeight="1" x14ac:dyDescent="0.25">
      <c r="B16" s="11" t="s">
        <v>47</v>
      </c>
      <c r="C16" s="11" t="s">
        <v>25</v>
      </c>
      <c r="D16" s="15" t="s">
        <v>56</v>
      </c>
      <c r="E16" s="16">
        <v>1</v>
      </c>
      <c r="F16" s="16">
        <f>K16-G16</f>
        <v>128.8655462184874</v>
      </c>
      <c r="G16" s="16">
        <f>P16</f>
        <v>35</v>
      </c>
      <c r="H16" s="53">
        <f t="shared" si="2"/>
        <v>9.8319327731092425</v>
      </c>
      <c r="I16" s="53">
        <f t="shared" si="3"/>
        <v>21.302521008403364</v>
      </c>
      <c r="J16" s="16">
        <f t="shared" si="4"/>
        <v>195</v>
      </c>
      <c r="K16" s="53">
        <f t="shared" si="5"/>
        <v>163.8655462184874</v>
      </c>
      <c r="L16" s="53">
        <f t="shared" si="6"/>
        <v>163.8655462184874</v>
      </c>
      <c r="O16" s="54">
        <v>160</v>
      </c>
      <c r="P16" s="54">
        <v>35</v>
      </c>
      <c r="Q16" s="54">
        <f>O16+P16</f>
        <v>195</v>
      </c>
      <c r="R16">
        <f t="shared" si="8"/>
        <v>160</v>
      </c>
      <c r="S16">
        <f t="shared" si="9"/>
        <v>35</v>
      </c>
    </row>
    <row r="17" spans="2:20" ht="67.5" customHeight="1" x14ac:dyDescent="0.25">
      <c r="B17" s="11" t="s">
        <v>49</v>
      </c>
      <c r="C17" s="11" t="s">
        <v>25</v>
      </c>
      <c r="D17" s="15" t="s">
        <v>58</v>
      </c>
      <c r="E17" s="16">
        <v>1</v>
      </c>
      <c r="F17" s="16">
        <f>K17-G17</f>
        <v>119.32773109243698</v>
      </c>
      <c r="G17" s="16">
        <f>P17</f>
        <v>200</v>
      </c>
      <c r="H17" s="53">
        <f t="shared" si="2"/>
        <v>19.159663865546218</v>
      </c>
      <c r="I17" s="53">
        <f t="shared" si="3"/>
        <v>41.512605042016808</v>
      </c>
      <c r="J17" s="16">
        <f t="shared" si="4"/>
        <v>380</v>
      </c>
      <c r="K17" s="53">
        <f t="shared" si="5"/>
        <v>319.32773109243698</v>
      </c>
      <c r="L17" s="53">
        <f t="shared" si="6"/>
        <v>319.32773109243698</v>
      </c>
      <c r="O17" s="54">
        <v>180</v>
      </c>
      <c r="P17" s="54">
        <v>200</v>
      </c>
      <c r="Q17" s="54">
        <f>O17+P17</f>
        <v>380</v>
      </c>
      <c r="R17">
        <f t="shared" si="8"/>
        <v>180</v>
      </c>
      <c r="S17">
        <f t="shared" si="9"/>
        <v>200</v>
      </c>
    </row>
    <row r="18" spans="2:20" ht="89.25" customHeight="1" x14ac:dyDescent="0.25">
      <c r="B18" s="11" t="s">
        <v>51</v>
      </c>
      <c r="C18" s="11" t="s">
        <v>25</v>
      </c>
      <c r="D18" s="15" t="s">
        <v>142</v>
      </c>
      <c r="E18" s="16">
        <v>0</v>
      </c>
      <c r="F18" s="16">
        <f>K18-G18</f>
        <v>179.66386554621852</v>
      </c>
      <c r="G18" s="16">
        <f>P18</f>
        <v>180</v>
      </c>
      <c r="H18" s="53">
        <f t="shared" si="2"/>
        <v>21.579831932773111</v>
      </c>
      <c r="I18" s="53">
        <f t="shared" si="3"/>
        <v>46.756302521008408</v>
      </c>
      <c r="J18" s="16">
        <f t="shared" si="4"/>
        <v>0</v>
      </c>
      <c r="K18" s="53">
        <f t="shared" si="5"/>
        <v>359.66386554621852</v>
      </c>
      <c r="L18" s="53">
        <f t="shared" si="6"/>
        <v>0</v>
      </c>
      <c r="O18" s="54">
        <v>248</v>
      </c>
      <c r="P18" s="54">
        <v>180</v>
      </c>
      <c r="Q18" s="54">
        <f>O18+P18</f>
        <v>428</v>
      </c>
      <c r="R18">
        <f t="shared" si="8"/>
        <v>0</v>
      </c>
      <c r="S18">
        <f t="shared" si="9"/>
        <v>0</v>
      </c>
    </row>
    <row r="19" spans="2:20" ht="33.75" customHeight="1" x14ac:dyDescent="0.25">
      <c r="B19" s="11" t="s">
        <v>53</v>
      </c>
      <c r="C19" s="11" t="s">
        <v>25</v>
      </c>
      <c r="D19" s="15" t="s">
        <v>194</v>
      </c>
      <c r="E19" s="16">
        <v>1</v>
      </c>
      <c r="F19" s="16">
        <f>K19-G19</f>
        <v>16936.974789915967</v>
      </c>
      <c r="G19" s="16">
        <f>P19</f>
        <v>500</v>
      </c>
      <c r="H19" s="53">
        <f t="shared" si="2"/>
        <v>1046.2184873949579</v>
      </c>
      <c r="I19" s="53">
        <f t="shared" si="3"/>
        <v>2266.8067226890757</v>
      </c>
      <c r="J19" s="16">
        <f t="shared" si="4"/>
        <v>20750</v>
      </c>
      <c r="K19" s="53">
        <f t="shared" si="5"/>
        <v>17436.974789915967</v>
      </c>
      <c r="L19" s="53">
        <f t="shared" si="6"/>
        <v>17436.974789915967</v>
      </c>
      <c r="O19" s="54">
        <v>20250</v>
      </c>
      <c r="P19" s="54">
        <v>500</v>
      </c>
      <c r="Q19" s="54">
        <f>O19+P19</f>
        <v>20750</v>
      </c>
      <c r="R19">
        <f t="shared" si="8"/>
        <v>20250</v>
      </c>
      <c r="S19">
        <f t="shared" si="9"/>
        <v>500</v>
      </c>
    </row>
    <row r="20" spans="2:20" ht="33" customHeight="1" x14ac:dyDescent="0.25">
      <c r="B20" s="11" t="s">
        <v>55</v>
      </c>
      <c r="C20" s="11" t="s">
        <v>25</v>
      </c>
      <c r="D20" s="15" t="s">
        <v>144</v>
      </c>
      <c r="E20" s="16">
        <v>1</v>
      </c>
      <c r="F20" s="16">
        <f>K20-G20</f>
        <v>198.31932773109244</v>
      </c>
      <c r="G20" s="16">
        <f>P20</f>
        <v>0</v>
      </c>
      <c r="H20" s="53">
        <f t="shared" si="2"/>
        <v>11.899159663865547</v>
      </c>
      <c r="I20" s="53">
        <f t="shared" si="3"/>
        <v>25.781512605042018</v>
      </c>
      <c r="J20" s="16">
        <f t="shared" si="4"/>
        <v>236.00000000000003</v>
      </c>
      <c r="K20" s="53">
        <f t="shared" si="5"/>
        <v>198.31932773109244</v>
      </c>
      <c r="L20" s="53">
        <f t="shared" si="6"/>
        <v>198.31932773109244</v>
      </c>
      <c r="O20" s="54">
        <v>236</v>
      </c>
      <c r="P20" s="54">
        <v>0</v>
      </c>
      <c r="Q20" s="54">
        <f>O20+P20</f>
        <v>236</v>
      </c>
      <c r="R20">
        <f t="shared" si="8"/>
        <v>236</v>
      </c>
      <c r="S20">
        <f t="shared" si="9"/>
        <v>0</v>
      </c>
    </row>
    <row r="21" spans="2:20" x14ac:dyDescent="0.25">
      <c r="D21" s="55"/>
      <c r="E21" s="1"/>
      <c r="F21" s="1"/>
      <c r="G21" s="1"/>
      <c r="H21" s="54"/>
      <c r="I21" s="54"/>
      <c r="J21" s="1"/>
      <c r="K21" s="54"/>
      <c r="O21" s="54"/>
      <c r="P21" s="54"/>
      <c r="Q21" s="54"/>
    </row>
    <row r="22" spans="2:20" x14ac:dyDescent="0.25">
      <c r="E22" s="1"/>
      <c r="F22" s="1"/>
      <c r="G22" s="1"/>
      <c r="H22" s="54"/>
      <c r="I22" s="54"/>
      <c r="J22" s="1">
        <f>SUM(J5:J20)</f>
        <v>38177.25</v>
      </c>
      <c r="K22" s="1">
        <f>SUM(K5:K20)</f>
        <v>33449.789915966387</v>
      </c>
      <c r="L22" s="1">
        <f>SUM(L5:L20)</f>
        <v>32081.722689075632</v>
      </c>
      <c r="R22" s="1">
        <f>SUM(R5:R20)</f>
        <v>33631.25</v>
      </c>
      <c r="S22" s="1">
        <f>SUM(S5:S20)</f>
        <v>4546</v>
      </c>
      <c r="T22" s="1">
        <f>R22+S22</f>
        <v>38177.25</v>
      </c>
    </row>
    <row r="23" spans="2:20" x14ac:dyDescent="0.25">
      <c r="E23" s="1"/>
      <c r="F23" s="1"/>
      <c r="G23" s="1"/>
    </row>
    <row r="24" spans="2:20" x14ac:dyDescent="0.25">
      <c r="B24" s="21" t="s">
        <v>69</v>
      </c>
      <c r="C24" s="9"/>
      <c r="D24" s="9"/>
      <c r="E24" s="9"/>
      <c r="F24" s="9"/>
      <c r="G24" s="9"/>
      <c r="H24" s="9"/>
      <c r="I24" s="9"/>
      <c r="J24" s="9"/>
      <c r="K24" s="9"/>
      <c r="L24" s="51"/>
    </row>
    <row r="25" spans="2:20" ht="112.5" customHeight="1" x14ac:dyDescent="0.25">
      <c r="B25" s="11" t="s">
        <v>70</v>
      </c>
      <c r="C25" s="11" t="s">
        <v>25</v>
      </c>
      <c r="D25" s="15" t="s">
        <v>256</v>
      </c>
      <c r="E25" s="16">
        <v>1</v>
      </c>
      <c r="F25" s="13">
        <f>O25</f>
        <v>0</v>
      </c>
      <c r="G25" s="13">
        <f>K25</f>
        <v>197.47899159663865</v>
      </c>
      <c r="H25" s="53">
        <f t="shared" ref="H25:H41" si="10">(F25+G25)*0.06</f>
        <v>11.848739495798318</v>
      </c>
      <c r="I25" s="53">
        <f t="shared" ref="I25:I41" si="11">(G25+F25)*0.13</f>
        <v>25.672268907563026</v>
      </c>
      <c r="J25" s="13">
        <f t="shared" ref="J25:J41" si="12">(F25+G25+H25+I25)*E25</f>
        <v>235</v>
      </c>
      <c r="K25" s="53">
        <f t="shared" ref="K25:K41" si="13">Q25/1.19</f>
        <v>197.47899159663865</v>
      </c>
      <c r="L25" s="53">
        <f t="shared" ref="L25:L41" si="14">K25*E25</f>
        <v>197.47899159663865</v>
      </c>
      <c r="O25" s="54">
        <v>0</v>
      </c>
      <c r="P25" s="54">
        <v>235</v>
      </c>
      <c r="Q25" s="54">
        <f t="shared" ref="Q25:Q41" si="15">O25+P25</f>
        <v>235</v>
      </c>
      <c r="R25">
        <f t="shared" ref="R25:R41" si="16">O25*E25</f>
        <v>0</v>
      </c>
      <c r="S25">
        <f t="shared" ref="S25:S41" si="17">P25*E25</f>
        <v>235</v>
      </c>
    </row>
    <row r="26" spans="2:20" ht="95.25" customHeight="1" x14ac:dyDescent="0.25">
      <c r="B26" s="11" t="s">
        <v>72</v>
      </c>
      <c r="C26" s="11" t="s">
        <v>25</v>
      </c>
      <c r="D26" s="15" t="s">
        <v>257</v>
      </c>
      <c r="E26" s="16">
        <v>1</v>
      </c>
      <c r="F26" s="16">
        <f>O26</f>
        <v>0</v>
      </c>
      <c r="G26" s="16">
        <f>K26</f>
        <v>235.29411764705884</v>
      </c>
      <c r="H26" s="53">
        <f t="shared" si="10"/>
        <v>14.117647058823531</v>
      </c>
      <c r="I26" s="53">
        <f t="shared" si="11"/>
        <v>30.588235294117649</v>
      </c>
      <c r="J26" s="16">
        <f t="shared" si="12"/>
        <v>280</v>
      </c>
      <c r="K26" s="53">
        <f t="shared" si="13"/>
        <v>235.29411764705884</v>
      </c>
      <c r="L26" s="53">
        <f t="shared" si="14"/>
        <v>235.29411764705884</v>
      </c>
      <c r="O26" s="54">
        <v>0</v>
      </c>
      <c r="P26" s="54">
        <v>280</v>
      </c>
      <c r="Q26" s="54">
        <f t="shared" si="15"/>
        <v>280</v>
      </c>
      <c r="R26">
        <f t="shared" si="16"/>
        <v>0</v>
      </c>
      <c r="S26">
        <f t="shared" si="17"/>
        <v>280</v>
      </c>
    </row>
    <row r="27" spans="2:20" ht="115.5" customHeight="1" x14ac:dyDescent="0.25">
      <c r="B27" s="11" t="s">
        <v>74</v>
      </c>
      <c r="C27" s="11" t="s">
        <v>25</v>
      </c>
      <c r="D27" s="15" t="s">
        <v>77</v>
      </c>
      <c r="E27" s="16">
        <v>1</v>
      </c>
      <c r="F27" s="16">
        <f>O27</f>
        <v>0</v>
      </c>
      <c r="G27" s="16">
        <f>K27</f>
        <v>126.05042016806723</v>
      </c>
      <c r="H27" s="53">
        <f t="shared" si="10"/>
        <v>7.5630252100840334</v>
      </c>
      <c r="I27" s="53">
        <f t="shared" si="11"/>
        <v>16.386554621848742</v>
      </c>
      <c r="J27" s="16">
        <f t="shared" si="12"/>
        <v>150</v>
      </c>
      <c r="K27" s="53">
        <f t="shared" si="13"/>
        <v>126.05042016806723</v>
      </c>
      <c r="L27" s="53">
        <f t="shared" si="14"/>
        <v>126.05042016806723</v>
      </c>
      <c r="O27" s="54">
        <v>0</v>
      </c>
      <c r="P27" s="54">
        <v>150</v>
      </c>
      <c r="Q27" s="54">
        <f t="shared" si="15"/>
        <v>150</v>
      </c>
      <c r="R27">
        <f t="shared" si="16"/>
        <v>0</v>
      </c>
      <c r="S27">
        <f t="shared" si="17"/>
        <v>150</v>
      </c>
    </row>
    <row r="28" spans="2:20" ht="30" x14ac:dyDescent="0.25">
      <c r="B28" s="11" t="s">
        <v>76</v>
      </c>
      <c r="C28" s="11" t="s">
        <v>25</v>
      </c>
      <c r="D28" s="15" t="s">
        <v>151</v>
      </c>
      <c r="E28" s="16">
        <v>1</v>
      </c>
      <c r="F28" s="16">
        <f>K28-G28</f>
        <v>75.630252100840337</v>
      </c>
      <c r="G28" s="16">
        <f>P28</f>
        <v>0</v>
      </c>
      <c r="H28" s="53">
        <f t="shared" si="10"/>
        <v>4.53781512605042</v>
      </c>
      <c r="I28" s="53">
        <f t="shared" si="11"/>
        <v>9.8319327731092443</v>
      </c>
      <c r="J28" s="16">
        <f t="shared" si="12"/>
        <v>90</v>
      </c>
      <c r="K28" s="53">
        <f t="shared" si="13"/>
        <v>75.630252100840337</v>
      </c>
      <c r="L28" s="53">
        <f t="shared" si="14"/>
        <v>75.630252100840337</v>
      </c>
      <c r="O28" s="54">
        <v>90</v>
      </c>
      <c r="P28" s="54">
        <v>0</v>
      </c>
      <c r="Q28" s="54">
        <f t="shared" si="15"/>
        <v>90</v>
      </c>
      <c r="R28">
        <f t="shared" si="16"/>
        <v>90</v>
      </c>
      <c r="S28">
        <f t="shared" si="17"/>
        <v>0</v>
      </c>
    </row>
    <row r="29" spans="2:20" ht="30" x14ac:dyDescent="0.25">
      <c r="B29" s="11" t="s">
        <v>78</v>
      </c>
      <c r="C29" s="11"/>
      <c r="D29" s="15" t="s">
        <v>153</v>
      </c>
      <c r="E29" s="16">
        <v>1</v>
      </c>
      <c r="F29" s="16">
        <f>K29-G29</f>
        <v>100.84033613445379</v>
      </c>
      <c r="G29" s="16">
        <f>P29</f>
        <v>0</v>
      </c>
      <c r="H29" s="53">
        <f t="shared" si="10"/>
        <v>6.0504201680672276</v>
      </c>
      <c r="I29" s="53">
        <f t="shared" si="11"/>
        <v>13.109243697478993</v>
      </c>
      <c r="J29" s="16">
        <f t="shared" si="12"/>
        <v>120.00000000000001</v>
      </c>
      <c r="K29" s="53">
        <f t="shared" si="13"/>
        <v>100.84033613445379</v>
      </c>
      <c r="L29" s="53">
        <f t="shared" si="14"/>
        <v>100.84033613445379</v>
      </c>
      <c r="O29" s="54">
        <v>120</v>
      </c>
      <c r="P29" s="54">
        <v>0</v>
      </c>
      <c r="Q29" s="54">
        <f t="shared" si="15"/>
        <v>120</v>
      </c>
      <c r="R29">
        <f t="shared" si="16"/>
        <v>120</v>
      </c>
      <c r="S29">
        <f t="shared" si="17"/>
        <v>0</v>
      </c>
    </row>
    <row r="30" spans="2:20" ht="105" customHeight="1" x14ac:dyDescent="0.25">
      <c r="B30" s="11" t="s">
        <v>80</v>
      </c>
      <c r="C30" s="11" t="s">
        <v>25</v>
      </c>
      <c r="D30" s="15" t="s">
        <v>83</v>
      </c>
      <c r="E30" s="16">
        <v>1</v>
      </c>
      <c r="F30" s="16">
        <f>O30</f>
        <v>0</v>
      </c>
      <c r="G30" s="16">
        <f>K30</f>
        <v>92.436974789915965</v>
      </c>
      <c r="H30" s="53">
        <f t="shared" si="10"/>
        <v>5.5462184873949578</v>
      </c>
      <c r="I30" s="53">
        <f t="shared" si="11"/>
        <v>12.016806722689076</v>
      </c>
      <c r="J30" s="16">
        <f t="shared" si="12"/>
        <v>110</v>
      </c>
      <c r="K30" s="53">
        <f t="shared" si="13"/>
        <v>92.436974789915965</v>
      </c>
      <c r="L30" s="53">
        <f t="shared" si="14"/>
        <v>92.436974789915965</v>
      </c>
      <c r="O30" s="54">
        <v>0</v>
      </c>
      <c r="P30" s="54">
        <v>110</v>
      </c>
      <c r="Q30" s="54">
        <f t="shared" si="15"/>
        <v>110</v>
      </c>
      <c r="R30">
        <f t="shared" si="16"/>
        <v>0</v>
      </c>
      <c r="S30">
        <f t="shared" si="17"/>
        <v>110</v>
      </c>
    </row>
    <row r="31" spans="2:20" ht="30" x14ac:dyDescent="0.25">
      <c r="B31" s="11" t="s">
        <v>82</v>
      </c>
      <c r="C31" s="11" t="s">
        <v>25</v>
      </c>
      <c r="D31" s="15" t="s">
        <v>85</v>
      </c>
      <c r="E31" s="16">
        <v>1</v>
      </c>
      <c r="F31" s="16">
        <f>K31-G31</f>
        <v>33.613445378151262</v>
      </c>
      <c r="G31" s="16">
        <f>P31</f>
        <v>0</v>
      </c>
      <c r="H31" s="53">
        <f t="shared" si="10"/>
        <v>2.0168067226890756</v>
      </c>
      <c r="I31" s="53">
        <f t="shared" si="11"/>
        <v>4.3697478991596643</v>
      </c>
      <c r="J31" s="16">
        <f t="shared" si="12"/>
        <v>40</v>
      </c>
      <c r="K31" s="53">
        <f t="shared" si="13"/>
        <v>33.613445378151262</v>
      </c>
      <c r="L31" s="53">
        <f t="shared" si="14"/>
        <v>33.613445378151262</v>
      </c>
      <c r="O31" s="54">
        <v>40</v>
      </c>
      <c r="P31" s="54">
        <v>0</v>
      </c>
      <c r="Q31" s="54">
        <f t="shared" si="15"/>
        <v>40</v>
      </c>
      <c r="R31">
        <f t="shared" si="16"/>
        <v>40</v>
      </c>
      <c r="S31">
        <f t="shared" si="17"/>
        <v>0</v>
      </c>
    </row>
    <row r="32" spans="2:20" ht="30" x14ac:dyDescent="0.25">
      <c r="B32" s="11" t="s">
        <v>84</v>
      </c>
      <c r="C32" s="11"/>
      <c r="D32" s="15" t="s">
        <v>87</v>
      </c>
      <c r="E32" s="16">
        <v>1</v>
      </c>
      <c r="F32" s="16">
        <f>K32-G32</f>
        <v>67.226890756302524</v>
      </c>
      <c r="G32" s="16">
        <f>P32</f>
        <v>0</v>
      </c>
      <c r="H32" s="53">
        <f t="shared" si="10"/>
        <v>4.0336134453781511</v>
      </c>
      <c r="I32" s="53">
        <f t="shared" si="11"/>
        <v>8.7394957983193287</v>
      </c>
      <c r="J32" s="16">
        <f t="shared" si="12"/>
        <v>80</v>
      </c>
      <c r="K32" s="53">
        <f t="shared" si="13"/>
        <v>67.226890756302524</v>
      </c>
      <c r="L32" s="53">
        <f t="shared" si="14"/>
        <v>67.226890756302524</v>
      </c>
      <c r="O32" s="54">
        <v>80</v>
      </c>
      <c r="P32" s="54">
        <v>0</v>
      </c>
      <c r="Q32" s="54">
        <f t="shared" si="15"/>
        <v>80</v>
      </c>
      <c r="R32">
        <f t="shared" si="16"/>
        <v>80</v>
      </c>
      <c r="S32">
        <f t="shared" si="17"/>
        <v>0</v>
      </c>
    </row>
    <row r="33" spans="2:20" ht="125.25" customHeight="1" x14ac:dyDescent="0.25">
      <c r="B33" s="11" t="s">
        <v>86</v>
      </c>
      <c r="C33" s="11" t="s">
        <v>25</v>
      </c>
      <c r="D33" s="15" t="s">
        <v>89</v>
      </c>
      <c r="E33" s="16">
        <v>1</v>
      </c>
      <c r="F33" s="16">
        <f>O33</f>
        <v>0</v>
      </c>
      <c r="G33" s="16">
        <f>K33</f>
        <v>168.0672268907563</v>
      </c>
      <c r="H33" s="53">
        <f t="shared" si="10"/>
        <v>10.084033613445378</v>
      </c>
      <c r="I33" s="53">
        <f t="shared" si="11"/>
        <v>21.84873949579832</v>
      </c>
      <c r="J33" s="16">
        <f t="shared" si="12"/>
        <v>200</v>
      </c>
      <c r="K33" s="53">
        <f t="shared" si="13"/>
        <v>168.0672268907563</v>
      </c>
      <c r="L33" s="53">
        <f t="shared" si="14"/>
        <v>168.0672268907563</v>
      </c>
      <c r="O33" s="54">
        <v>0</v>
      </c>
      <c r="P33" s="54">
        <v>200</v>
      </c>
      <c r="Q33" s="54">
        <f t="shared" si="15"/>
        <v>200</v>
      </c>
      <c r="R33">
        <f t="shared" si="16"/>
        <v>0</v>
      </c>
      <c r="S33">
        <f t="shared" si="17"/>
        <v>200</v>
      </c>
    </row>
    <row r="34" spans="2:20" ht="30" x14ac:dyDescent="0.25">
      <c r="B34" s="11" t="s">
        <v>88</v>
      </c>
      <c r="C34" s="11" t="s">
        <v>25</v>
      </c>
      <c r="D34" s="15" t="s">
        <v>91</v>
      </c>
      <c r="E34" s="16">
        <v>1</v>
      </c>
      <c r="F34" s="16">
        <f>K34-G34</f>
        <v>84.033613445378151</v>
      </c>
      <c r="G34" s="16">
        <f>P34</f>
        <v>0</v>
      </c>
      <c r="H34" s="53">
        <f t="shared" si="10"/>
        <v>5.0420168067226889</v>
      </c>
      <c r="I34" s="53">
        <f t="shared" si="11"/>
        <v>10.92436974789916</v>
      </c>
      <c r="J34" s="16">
        <f t="shared" si="12"/>
        <v>100</v>
      </c>
      <c r="K34" s="53">
        <f t="shared" si="13"/>
        <v>84.033613445378151</v>
      </c>
      <c r="L34" s="53">
        <f t="shared" si="14"/>
        <v>84.033613445378151</v>
      </c>
      <c r="O34" s="54">
        <v>100</v>
      </c>
      <c r="P34" s="54">
        <v>0</v>
      </c>
      <c r="Q34" s="54">
        <f t="shared" si="15"/>
        <v>100</v>
      </c>
      <c r="R34">
        <f t="shared" si="16"/>
        <v>100</v>
      </c>
      <c r="S34">
        <f t="shared" si="17"/>
        <v>0</v>
      </c>
    </row>
    <row r="35" spans="2:20" ht="30" x14ac:dyDescent="0.25">
      <c r="B35" s="11" t="s">
        <v>90</v>
      </c>
      <c r="C35" s="11"/>
      <c r="D35" s="15" t="s">
        <v>93</v>
      </c>
      <c r="E35" s="16">
        <v>1</v>
      </c>
      <c r="F35" s="16">
        <f>K35-G35</f>
        <v>126.05042016806723</v>
      </c>
      <c r="G35" s="16">
        <f>P35</f>
        <v>0</v>
      </c>
      <c r="H35" s="53">
        <f t="shared" si="10"/>
        <v>7.5630252100840334</v>
      </c>
      <c r="I35" s="53">
        <f t="shared" si="11"/>
        <v>16.386554621848742</v>
      </c>
      <c r="J35" s="16">
        <f t="shared" si="12"/>
        <v>150</v>
      </c>
      <c r="K35" s="53">
        <f t="shared" si="13"/>
        <v>126.05042016806723</v>
      </c>
      <c r="L35" s="53">
        <f t="shared" si="14"/>
        <v>126.05042016806723</v>
      </c>
      <c r="O35" s="54">
        <v>150</v>
      </c>
      <c r="P35" s="54">
        <v>0</v>
      </c>
      <c r="Q35" s="54">
        <f t="shared" si="15"/>
        <v>150</v>
      </c>
      <c r="R35">
        <f t="shared" si="16"/>
        <v>150</v>
      </c>
      <c r="S35">
        <f t="shared" si="17"/>
        <v>0</v>
      </c>
    </row>
    <row r="36" spans="2:20" ht="141.75" customHeight="1" x14ac:dyDescent="0.25">
      <c r="B36" s="11" t="s">
        <v>92</v>
      </c>
      <c r="C36" s="11" t="s">
        <v>60</v>
      </c>
      <c r="D36" s="15" t="s">
        <v>97</v>
      </c>
      <c r="E36" s="16">
        <v>20</v>
      </c>
      <c r="F36" s="16">
        <f>O36</f>
        <v>0</v>
      </c>
      <c r="G36" s="16">
        <f>K36</f>
        <v>42.016806722689076</v>
      </c>
      <c r="H36" s="53">
        <f t="shared" si="10"/>
        <v>2.5210084033613445</v>
      </c>
      <c r="I36" s="53">
        <f t="shared" si="11"/>
        <v>5.46218487394958</v>
      </c>
      <c r="J36" s="16">
        <f t="shared" si="12"/>
        <v>1000</v>
      </c>
      <c r="K36" s="53">
        <f t="shared" si="13"/>
        <v>42.016806722689076</v>
      </c>
      <c r="L36" s="53">
        <f t="shared" si="14"/>
        <v>840.33613445378148</v>
      </c>
      <c r="O36" s="54">
        <v>0</v>
      </c>
      <c r="P36" s="54">
        <v>50</v>
      </c>
      <c r="Q36" s="54">
        <f t="shared" si="15"/>
        <v>50</v>
      </c>
      <c r="R36">
        <f t="shared" si="16"/>
        <v>0</v>
      </c>
      <c r="S36">
        <f t="shared" si="17"/>
        <v>1000</v>
      </c>
    </row>
    <row r="37" spans="2:20" ht="45" x14ac:dyDescent="0.25">
      <c r="B37" s="11" t="s">
        <v>94</v>
      </c>
      <c r="C37" s="11" t="s">
        <v>25</v>
      </c>
      <c r="D37" s="15" t="s">
        <v>99</v>
      </c>
      <c r="E37" s="16">
        <v>1</v>
      </c>
      <c r="F37" s="16">
        <f>K37-G37</f>
        <v>21.428571428571431</v>
      </c>
      <c r="G37" s="16">
        <f>P37</f>
        <v>50</v>
      </c>
      <c r="H37" s="53">
        <f t="shared" si="10"/>
        <v>4.2857142857142856</v>
      </c>
      <c r="I37" s="53">
        <f t="shared" si="11"/>
        <v>9.2857142857142865</v>
      </c>
      <c r="J37" s="16">
        <f t="shared" si="12"/>
        <v>85.000000000000014</v>
      </c>
      <c r="K37" s="53">
        <f t="shared" si="13"/>
        <v>71.428571428571431</v>
      </c>
      <c r="L37" s="53">
        <f t="shared" si="14"/>
        <v>71.428571428571431</v>
      </c>
      <c r="O37" s="54">
        <v>35</v>
      </c>
      <c r="P37" s="54">
        <v>50</v>
      </c>
      <c r="Q37" s="54">
        <f t="shared" si="15"/>
        <v>85</v>
      </c>
      <c r="R37">
        <f t="shared" si="16"/>
        <v>35</v>
      </c>
      <c r="S37">
        <f t="shared" si="17"/>
        <v>50</v>
      </c>
    </row>
    <row r="38" spans="2:20" ht="30" x14ac:dyDescent="0.25">
      <c r="B38" s="11" t="s">
        <v>96</v>
      </c>
      <c r="C38" s="11"/>
      <c r="D38" s="15" t="s">
        <v>101</v>
      </c>
      <c r="E38" s="16">
        <v>3</v>
      </c>
      <c r="F38" s="16">
        <f>K38-G38</f>
        <v>0.92436974789915982</v>
      </c>
      <c r="G38" s="16">
        <f>P38</f>
        <v>0</v>
      </c>
      <c r="H38" s="53">
        <f t="shared" si="10"/>
        <v>5.5462184873949584E-2</v>
      </c>
      <c r="I38" s="53">
        <f t="shared" si="11"/>
        <v>0.12016806722689079</v>
      </c>
      <c r="J38" s="16">
        <f t="shared" si="12"/>
        <v>3.3000000000000007</v>
      </c>
      <c r="K38" s="53">
        <f t="shared" si="13"/>
        <v>0.92436974789915982</v>
      </c>
      <c r="L38" s="53">
        <f t="shared" si="14"/>
        <v>2.7731092436974794</v>
      </c>
      <c r="O38" s="54">
        <v>1.1000000000000001</v>
      </c>
      <c r="P38" s="54">
        <v>0</v>
      </c>
      <c r="Q38" s="54">
        <f t="shared" si="15"/>
        <v>1.1000000000000001</v>
      </c>
      <c r="R38">
        <f t="shared" si="16"/>
        <v>3.3000000000000003</v>
      </c>
      <c r="S38">
        <f t="shared" si="17"/>
        <v>0</v>
      </c>
    </row>
    <row r="39" spans="2:20" ht="75" x14ac:dyDescent="0.25">
      <c r="B39" s="11" t="s">
        <v>98</v>
      </c>
      <c r="C39" s="11"/>
      <c r="D39" s="15" t="s">
        <v>103</v>
      </c>
      <c r="E39" s="16">
        <v>1</v>
      </c>
      <c r="F39" s="16">
        <f>K39-G39</f>
        <v>181.68067226890759</v>
      </c>
      <c r="G39" s="16">
        <f>P39</f>
        <v>20</v>
      </c>
      <c r="H39" s="53">
        <f t="shared" si="10"/>
        <v>12.100840336134455</v>
      </c>
      <c r="I39" s="53">
        <f t="shared" si="11"/>
        <v>26.218487394957986</v>
      </c>
      <c r="J39" s="16">
        <f t="shared" si="12"/>
        <v>240.00000000000003</v>
      </c>
      <c r="K39" s="53">
        <f t="shared" si="13"/>
        <v>201.68067226890759</v>
      </c>
      <c r="L39" s="53">
        <f t="shared" si="14"/>
        <v>201.68067226890759</v>
      </c>
      <c r="O39" s="54">
        <v>220</v>
      </c>
      <c r="P39" s="54">
        <v>20</v>
      </c>
      <c r="Q39" s="54">
        <f t="shared" si="15"/>
        <v>240</v>
      </c>
      <c r="R39">
        <f t="shared" si="16"/>
        <v>220</v>
      </c>
      <c r="S39">
        <f t="shared" si="17"/>
        <v>20</v>
      </c>
    </row>
    <row r="40" spans="2:20" ht="62.25" customHeight="1" x14ac:dyDescent="0.25">
      <c r="B40" s="11" t="s">
        <v>100</v>
      </c>
      <c r="C40" s="11" t="s">
        <v>25</v>
      </c>
      <c r="D40" s="15" t="s">
        <v>165</v>
      </c>
      <c r="E40" s="16">
        <v>1</v>
      </c>
      <c r="F40" s="16">
        <f>K40-G40</f>
        <v>122.85714285714286</v>
      </c>
      <c r="G40" s="16">
        <f>P40</f>
        <v>20</v>
      </c>
      <c r="H40" s="53">
        <f t="shared" si="10"/>
        <v>8.5714285714285712</v>
      </c>
      <c r="I40" s="53">
        <f t="shared" si="11"/>
        <v>18.571428571428573</v>
      </c>
      <c r="J40" s="16">
        <f t="shared" si="12"/>
        <v>170.00000000000003</v>
      </c>
      <c r="K40" s="53">
        <f t="shared" si="13"/>
        <v>142.85714285714286</v>
      </c>
      <c r="L40" s="53">
        <f t="shared" si="14"/>
        <v>142.85714285714286</v>
      </c>
      <c r="O40" s="54">
        <v>150</v>
      </c>
      <c r="P40" s="54">
        <v>20</v>
      </c>
      <c r="Q40" s="54">
        <f t="shared" si="15"/>
        <v>170</v>
      </c>
      <c r="R40">
        <f t="shared" si="16"/>
        <v>150</v>
      </c>
      <c r="S40">
        <f t="shared" si="17"/>
        <v>20</v>
      </c>
    </row>
    <row r="41" spans="2:20" ht="33" customHeight="1" x14ac:dyDescent="0.25">
      <c r="B41" s="11" t="s">
        <v>102</v>
      </c>
      <c r="C41" s="11"/>
      <c r="D41" s="15" t="s">
        <v>167</v>
      </c>
      <c r="E41" s="16">
        <v>8</v>
      </c>
      <c r="F41" s="16">
        <f>K41-G41</f>
        <v>3.96218487394958</v>
      </c>
      <c r="G41" s="16">
        <f>P41</f>
        <v>1.5</v>
      </c>
      <c r="H41" s="53">
        <f t="shared" si="10"/>
        <v>0.32773109243697479</v>
      </c>
      <c r="I41" s="53">
        <f t="shared" si="11"/>
        <v>0.71008403361344541</v>
      </c>
      <c r="J41" s="16">
        <f t="shared" si="12"/>
        <v>52</v>
      </c>
      <c r="K41" s="53">
        <f t="shared" si="13"/>
        <v>5.46218487394958</v>
      </c>
      <c r="L41" s="53">
        <f t="shared" si="14"/>
        <v>43.69747899159664</v>
      </c>
      <c r="O41" s="54">
        <v>5</v>
      </c>
      <c r="P41" s="54">
        <v>1.5</v>
      </c>
      <c r="Q41" s="54">
        <f t="shared" si="15"/>
        <v>6.5</v>
      </c>
      <c r="R41">
        <f t="shared" si="16"/>
        <v>40</v>
      </c>
      <c r="S41">
        <f t="shared" si="17"/>
        <v>12</v>
      </c>
    </row>
    <row r="42" spans="2:20" x14ac:dyDescent="0.25">
      <c r="E42" s="1"/>
      <c r="F42" s="1"/>
      <c r="G42" s="1"/>
    </row>
    <row r="43" spans="2:20" x14ac:dyDescent="0.25">
      <c r="E43" s="1"/>
      <c r="F43" s="1"/>
      <c r="J43" s="1">
        <f>SUM(J25:J41)</f>
        <v>3105.3</v>
      </c>
      <c r="K43" s="1">
        <f>SUM(K25:K41)</f>
        <v>1771.09243697479</v>
      </c>
      <c r="L43" s="1">
        <f>SUM(L25:L41)</f>
        <v>2609.4957983193276</v>
      </c>
      <c r="R43" s="1">
        <f>SUM(R25:R41)</f>
        <v>1028.3</v>
      </c>
      <c r="S43" s="1">
        <f>SUM(S25:S41)</f>
        <v>2077</v>
      </c>
      <c r="T43" s="1">
        <f>R43+S43</f>
        <v>3105.3</v>
      </c>
    </row>
    <row r="44" spans="2:20" x14ac:dyDescent="0.25">
      <c r="E44" s="1"/>
      <c r="F44" s="1"/>
      <c r="G44" s="1"/>
    </row>
    <row r="45" spans="2:20" x14ac:dyDescent="0.25">
      <c r="B45" s="21" t="s">
        <v>104</v>
      </c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2:20" ht="90" customHeight="1" x14ac:dyDescent="0.25">
      <c r="B46" s="11" t="s">
        <v>169</v>
      </c>
      <c r="C46" s="11" t="s">
        <v>25</v>
      </c>
      <c r="D46" s="15" t="s">
        <v>170</v>
      </c>
      <c r="E46" s="13">
        <v>1</v>
      </c>
      <c r="F46" s="13">
        <f>K46-G46</f>
        <v>203.69747899159665</v>
      </c>
      <c r="G46" s="13">
        <f>P46</f>
        <v>40</v>
      </c>
      <c r="H46" s="53">
        <f>(F46+G46)*0.06</f>
        <v>14.621848739495798</v>
      </c>
      <c r="I46" s="53">
        <f>(G46+F46)*0.13</f>
        <v>31.680672268907568</v>
      </c>
      <c r="J46" s="16">
        <f>(F46+G46+H46+I46)*E46</f>
        <v>290.00000000000006</v>
      </c>
      <c r="K46" s="53">
        <f>Q46/1.19</f>
        <v>243.69747899159665</v>
      </c>
      <c r="L46" s="53">
        <f>K46*E46</f>
        <v>243.69747899159665</v>
      </c>
      <c r="O46" s="54">
        <v>250</v>
      </c>
      <c r="P46" s="54">
        <v>40</v>
      </c>
      <c r="Q46" s="54">
        <f>O46+P46</f>
        <v>290</v>
      </c>
      <c r="R46">
        <f>O46*E46</f>
        <v>250</v>
      </c>
      <c r="S46">
        <f>P46*E46</f>
        <v>40</v>
      </c>
    </row>
    <row r="47" spans="2:20" x14ac:dyDescent="0.25">
      <c r="E47" s="1"/>
      <c r="F47" s="1"/>
      <c r="G47" s="1"/>
      <c r="H47" s="1"/>
      <c r="I47" s="1"/>
      <c r="J47" s="1"/>
      <c r="O47" s="54"/>
      <c r="P47" s="54"/>
      <c r="Q47" s="54"/>
    </row>
    <row r="48" spans="2:20" x14ac:dyDescent="0.25">
      <c r="E48" s="1"/>
      <c r="F48" s="1"/>
      <c r="G48" s="1"/>
      <c r="H48" s="1"/>
      <c r="I48" s="1"/>
      <c r="J48" s="1">
        <f>SUM(J46)</f>
        <v>290.00000000000006</v>
      </c>
      <c r="K48" s="1">
        <f>SUM(K46)</f>
        <v>243.69747899159665</v>
      </c>
      <c r="L48" s="1">
        <f>SUM(L46)</f>
        <v>243.69747899159665</v>
      </c>
      <c r="R48" s="1">
        <f>SUM(R46)</f>
        <v>250</v>
      </c>
      <c r="S48" s="1">
        <f>SUM(S46)</f>
        <v>40</v>
      </c>
      <c r="T48" s="1">
        <f>R48+S48</f>
        <v>290</v>
      </c>
    </row>
    <row r="49" spans="4:7" x14ac:dyDescent="0.25">
      <c r="E49" s="1"/>
      <c r="F49" s="1"/>
    </row>
    <row r="50" spans="4:7" ht="37.5" x14ac:dyDescent="0.3">
      <c r="D50" s="24" t="s">
        <v>258</v>
      </c>
      <c r="E50" s="25"/>
      <c r="F50" s="26"/>
      <c r="G50" s="27">
        <f>J22+J43+J48</f>
        <v>41572.550000000003</v>
      </c>
    </row>
    <row r="52" spans="4:7" ht="21" x14ac:dyDescent="0.35">
      <c r="D52" s="31" t="s">
        <v>108</v>
      </c>
      <c r="E52" s="32"/>
      <c r="F52" s="32"/>
      <c r="G52" s="33">
        <f>R22+R43+R48</f>
        <v>34909.550000000003</v>
      </c>
    </row>
    <row r="53" spans="4:7" ht="21" x14ac:dyDescent="0.35">
      <c r="D53" s="31" t="s">
        <v>109</v>
      </c>
      <c r="E53" s="32"/>
      <c r="F53" s="32"/>
      <c r="G53" s="33">
        <f>S22+S43+S48</f>
        <v>6663</v>
      </c>
    </row>
  </sheetData>
  <mergeCells count="1">
    <mergeCell ref="B4:D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3"/>
  <sheetViews>
    <sheetView topLeftCell="A31" zoomScale="65" zoomScaleNormal="65" workbookViewId="0">
      <selection activeCell="P14" sqref="P14"/>
    </sheetView>
  </sheetViews>
  <sheetFormatPr baseColWidth="10" defaultColWidth="10.5703125" defaultRowHeight="15" x14ac:dyDescent="0.25"/>
  <cols>
    <col min="1" max="1" width="14.42578125" customWidth="1"/>
    <col min="4" max="4" width="62" customWidth="1"/>
    <col min="5" max="5" width="14.85546875" customWidth="1"/>
    <col min="6" max="6" width="13.85546875" customWidth="1"/>
    <col min="7" max="7" width="14.5703125" customWidth="1"/>
    <col min="24" max="24" width="13.7109375" customWidth="1"/>
  </cols>
  <sheetData>
    <row r="1" spans="2:24" x14ac:dyDescent="0.25">
      <c r="B1" t="s">
        <v>254</v>
      </c>
    </row>
    <row r="2" spans="2:24" ht="45" x14ac:dyDescent="0.25">
      <c r="B2" s="2" t="s">
        <v>0</v>
      </c>
      <c r="C2" s="3" t="s">
        <v>1</v>
      </c>
      <c r="D2" s="2" t="s">
        <v>2</v>
      </c>
      <c r="E2" s="2" t="s">
        <v>3</v>
      </c>
      <c r="F2" s="4" t="s">
        <v>4</v>
      </c>
      <c r="G2" s="5" t="s">
        <v>5</v>
      </c>
      <c r="H2" s="50" t="s">
        <v>215</v>
      </c>
      <c r="I2" s="50" t="s">
        <v>216</v>
      </c>
      <c r="J2" s="2" t="s">
        <v>217</v>
      </c>
      <c r="K2" s="4" t="s">
        <v>6</v>
      </c>
      <c r="L2" s="5" t="s">
        <v>7</v>
      </c>
    </row>
    <row r="4" spans="2:24" x14ac:dyDescent="0.25">
      <c r="B4" s="98" t="s">
        <v>113</v>
      </c>
      <c r="C4" s="98"/>
      <c r="D4" s="98"/>
      <c r="E4" s="9"/>
      <c r="F4" s="9"/>
      <c r="G4" s="9"/>
      <c r="H4" s="9"/>
      <c r="I4" s="9"/>
      <c r="J4" s="51"/>
      <c r="K4" s="9"/>
      <c r="L4" s="51"/>
      <c r="O4" t="s">
        <v>4</v>
      </c>
      <c r="P4" t="s">
        <v>5</v>
      </c>
      <c r="Q4" t="s">
        <v>7</v>
      </c>
      <c r="R4" t="s">
        <v>218</v>
      </c>
      <c r="S4" t="s">
        <v>219</v>
      </c>
    </row>
    <row r="5" spans="2:24" ht="98.25" customHeight="1" x14ac:dyDescent="0.25">
      <c r="B5" s="11" t="s">
        <v>24</v>
      </c>
      <c r="C5" s="11" t="s">
        <v>25</v>
      </c>
      <c r="D5" s="15" t="s">
        <v>125</v>
      </c>
      <c r="E5" s="16">
        <v>1</v>
      </c>
      <c r="F5" s="16">
        <f t="shared" ref="F5:F10" si="0">K5-G5</f>
        <v>6161.8067226890762</v>
      </c>
      <c r="G5" s="16">
        <f t="shared" ref="G5:G10" si="1">P5</f>
        <v>355</v>
      </c>
      <c r="H5" s="53">
        <f t="shared" ref="H5:H20" si="2">(F5+G5)*0.06</f>
        <v>391.00840336134456</v>
      </c>
      <c r="I5" s="53">
        <f t="shared" ref="I5:I20" si="3">(G5+F5)*0.13</f>
        <v>847.18487394957992</v>
      </c>
      <c r="J5" s="16">
        <f t="shared" ref="J5:J20" si="4">(F5+G5+H5+I5)*E5</f>
        <v>7755.0000000000009</v>
      </c>
      <c r="K5" s="53">
        <f t="shared" ref="K5:K20" si="5">Q5/1.19</f>
        <v>6516.8067226890762</v>
      </c>
      <c r="L5" s="53">
        <f t="shared" ref="L5:L20" si="6">K5*E5</f>
        <v>6516.8067226890762</v>
      </c>
      <c r="O5" s="54">
        <v>7400</v>
      </c>
      <c r="P5" s="54">
        <v>355</v>
      </c>
      <c r="Q5" s="54">
        <f t="shared" ref="Q5:Q15" si="7">(O5+P5)</f>
        <v>7755</v>
      </c>
      <c r="R5">
        <f t="shared" ref="R5:R20" si="8">O5*E5</f>
        <v>7400</v>
      </c>
      <c r="S5">
        <f t="shared" ref="S5:S20" si="9">P5*E5</f>
        <v>355</v>
      </c>
      <c r="X5" s="15"/>
    </row>
    <row r="6" spans="2:24" ht="81.75" customHeight="1" x14ac:dyDescent="0.25">
      <c r="B6" s="11" t="s">
        <v>27</v>
      </c>
      <c r="C6" s="11" t="s">
        <v>25</v>
      </c>
      <c r="D6" s="15" t="s">
        <v>28</v>
      </c>
      <c r="E6" s="16">
        <v>1</v>
      </c>
      <c r="F6" s="16">
        <f t="shared" si="0"/>
        <v>677.73109243697479</v>
      </c>
      <c r="G6" s="16">
        <f t="shared" si="1"/>
        <v>150</v>
      </c>
      <c r="H6" s="53">
        <f t="shared" si="2"/>
        <v>49.663865546218489</v>
      </c>
      <c r="I6" s="53">
        <f t="shared" si="3"/>
        <v>107.60504201680672</v>
      </c>
      <c r="J6" s="16">
        <f t="shared" si="4"/>
        <v>985</v>
      </c>
      <c r="K6" s="53">
        <f t="shared" si="5"/>
        <v>827.73109243697479</v>
      </c>
      <c r="L6" s="53">
        <f t="shared" si="6"/>
        <v>827.73109243697479</v>
      </c>
      <c r="O6" s="54">
        <v>835</v>
      </c>
      <c r="P6" s="54">
        <v>150</v>
      </c>
      <c r="Q6" s="54">
        <f t="shared" si="7"/>
        <v>985</v>
      </c>
      <c r="R6">
        <f t="shared" si="8"/>
        <v>835</v>
      </c>
      <c r="S6">
        <f t="shared" si="9"/>
        <v>150</v>
      </c>
    </row>
    <row r="7" spans="2:24" ht="61.5" customHeight="1" x14ac:dyDescent="0.25">
      <c r="B7" s="11" t="s">
        <v>29</v>
      </c>
      <c r="C7" s="11" t="s">
        <v>25</v>
      </c>
      <c r="D7" s="17" t="s">
        <v>255</v>
      </c>
      <c r="E7" s="16">
        <v>1</v>
      </c>
      <c r="F7" s="16">
        <f t="shared" si="0"/>
        <v>330.96638655462186</v>
      </c>
      <c r="G7" s="16">
        <f t="shared" si="1"/>
        <v>85</v>
      </c>
      <c r="H7" s="53">
        <f t="shared" si="2"/>
        <v>24.957983193277311</v>
      </c>
      <c r="I7" s="53">
        <f t="shared" si="3"/>
        <v>54.075630252100844</v>
      </c>
      <c r="J7" s="16">
        <f t="shared" si="4"/>
        <v>495</v>
      </c>
      <c r="K7" s="53">
        <f t="shared" si="5"/>
        <v>415.96638655462186</v>
      </c>
      <c r="L7" s="53">
        <f t="shared" si="6"/>
        <v>415.96638655462186</v>
      </c>
      <c r="O7" s="54">
        <v>410</v>
      </c>
      <c r="P7" s="54">
        <v>85</v>
      </c>
      <c r="Q7" s="54">
        <f t="shared" si="7"/>
        <v>495</v>
      </c>
      <c r="R7">
        <f t="shared" si="8"/>
        <v>410</v>
      </c>
      <c r="S7">
        <f t="shared" si="9"/>
        <v>85</v>
      </c>
    </row>
    <row r="8" spans="2:24" ht="123.75" customHeight="1" x14ac:dyDescent="0.25">
      <c r="B8" s="11" t="s">
        <v>31</v>
      </c>
      <c r="C8" s="11" t="s">
        <v>25</v>
      </c>
      <c r="D8" s="15" t="s">
        <v>38</v>
      </c>
      <c r="E8" s="16">
        <v>1</v>
      </c>
      <c r="F8" s="16">
        <f t="shared" si="0"/>
        <v>314.70588235294122</v>
      </c>
      <c r="G8" s="16">
        <f t="shared" si="1"/>
        <v>1450</v>
      </c>
      <c r="H8" s="53">
        <f t="shared" si="2"/>
        <v>105.88235294117646</v>
      </c>
      <c r="I8" s="53">
        <f t="shared" si="3"/>
        <v>229.41176470588238</v>
      </c>
      <c r="J8" s="16">
        <f t="shared" si="4"/>
        <v>2100</v>
      </c>
      <c r="K8" s="53">
        <f t="shared" si="5"/>
        <v>1764.7058823529412</v>
      </c>
      <c r="L8" s="53">
        <f t="shared" si="6"/>
        <v>1764.7058823529412</v>
      </c>
      <c r="O8" s="54">
        <v>650</v>
      </c>
      <c r="P8" s="54">
        <v>1450</v>
      </c>
      <c r="Q8" s="54">
        <f t="shared" si="7"/>
        <v>2100</v>
      </c>
      <c r="R8">
        <f t="shared" si="8"/>
        <v>650</v>
      </c>
      <c r="S8">
        <f t="shared" si="9"/>
        <v>1450</v>
      </c>
    </row>
    <row r="9" spans="2:24" ht="124.5" customHeight="1" x14ac:dyDescent="0.25">
      <c r="B9" s="11" t="s">
        <v>33</v>
      </c>
      <c r="C9" s="11" t="s">
        <v>25</v>
      </c>
      <c r="D9" s="15" t="s">
        <v>40</v>
      </c>
      <c r="E9" s="16">
        <v>1</v>
      </c>
      <c r="F9" s="16">
        <f t="shared" si="0"/>
        <v>773.10924369747897</v>
      </c>
      <c r="G9" s="16">
        <f t="shared" si="1"/>
        <v>0</v>
      </c>
      <c r="H9" s="53">
        <f t="shared" si="2"/>
        <v>46.386554621848738</v>
      </c>
      <c r="I9" s="53">
        <f t="shared" si="3"/>
        <v>100.50420168067227</v>
      </c>
      <c r="J9" s="16">
        <f t="shared" si="4"/>
        <v>920</v>
      </c>
      <c r="K9" s="53">
        <f t="shared" si="5"/>
        <v>773.10924369747897</v>
      </c>
      <c r="L9" s="53">
        <f t="shared" si="6"/>
        <v>773.10924369747897</v>
      </c>
      <c r="O9" s="54">
        <v>920</v>
      </c>
      <c r="P9" s="54">
        <v>0</v>
      </c>
      <c r="Q9" s="54">
        <f t="shared" si="7"/>
        <v>920</v>
      </c>
      <c r="R9">
        <f t="shared" si="8"/>
        <v>920</v>
      </c>
      <c r="S9">
        <f t="shared" si="9"/>
        <v>0</v>
      </c>
    </row>
    <row r="10" spans="2:24" ht="45" x14ac:dyDescent="0.25">
      <c r="B10" s="11" t="s">
        <v>35</v>
      </c>
      <c r="C10" s="11" t="s">
        <v>25</v>
      </c>
      <c r="D10" s="15" t="s">
        <v>42</v>
      </c>
      <c r="E10" s="42">
        <v>1</v>
      </c>
      <c r="F10" s="16">
        <f t="shared" si="0"/>
        <v>1584.7058823529412</v>
      </c>
      <c r="G10" s="16">
        <f t="shared" si="1"/>
        <v>180</v>
      </c>
      <c r="H10" s="53">
        <f t="shared" si="2"/>
        <v>105.88235294117646</v>
      </c>
      <c r="I10" s="53">
        <f t="shared" si="3"/>
        <v>229.41176470588238</v>
      </c>
      <c r="J10" s="16">
        <f t="shared" si="4"/>
        <v>2100</v>
      </c>
      <c r="K10" s="53">
        <f t="shared" si="5"/>
        <v>1764.7058823529412</v>
      </c>
      <c r="L10" s="53">
        <f t="shared" si="6"/>
        <v>1764.7058823529412</v>
      </c>
      <c r="O10" s="54">
        <v>1920</v>
      </c>
      <c r="P10" s="54">
        <v>180</v>
      </c>
      <c r="Q10" s="54">
        <f t="shared" si="7"/>
        <v>2100</v>
      </c>
      <c r="R10">
        <f t="shared" si="8"/>
        <v>1920</v>
      </c>
      <c r="S10">
        <f t="shared" si="9"/>
        <v>180</v>
      </c>
    </row>
    <row r="11" spans="2:24" ht="63" customHeight="1" x14ac:dyDescent="0.25">
      <c r="B11" s="11" t="s">
        <v>37</v>
      </c>
      <c r="C11" s="11" t="s">
        <v>25</v>
      </c>
      <c r="D11" s="15" t="s">
        <v>44</v>
      </c>
      <c r="E11" s="16">
        <v>1</v>
      </c>
      <c r="F11" s="16">
        <f>O11</f>
        <v>0</v>
      </c>
      <c r="G11" s="16">
        <f>K11</f>
        <v>210.0840336134454</v>
      </c>
      <c r="H11" s="53">
        <f t="shared" si="2"/>
        <v>12.605042016806724</v>
      </c>
      <c r="I11" s="53">
        <f t="shared" si="3"/>
        <v>27.310924369747902</v>
      </c>
      <c r="J11" s="16">
        <f t="shared" si="4"/>
        <v>250.00000000000003</v>
      </c>
      <c r="K11" s="53">
        <f t="shared" si="5"/>
        <v>210.0840336134454</v>
      </c>
      <c r="L11" s="53">
        <f t="shared" si="6"/>
        <v>210.0840336134454</v>
      </c>
      <c r="O11" s="54">
        <v>0</v>
      </c>
      <c r="P11" s="54">
        <v>250</v>
      </c>
      <c r="Q11" s="54">
        <f t="shared" si="7"/>
        <v>250</v>
      </c>
      <c r="R11">
        <f t="shared" si="8"/>
        <v>0</v>
      </c>
      <c r="S11">
        <f t="shared" si="9"/>
        <v>250</v>
      </c>
    </row>
    <row r="12" spans="2:24" ht="112.5" customHeight="1" x14ac:dyDescent="0.25">
      <c r="B12" s="11" t="s">
        <v>39</v>
      </c>
      <c r="C12" s="11" t="s">
        <v>25</v>
      </c>
      <c r="D12" s="15" t="s">
        <v>46</v>
      </c>
      <c r="E12" s="16">
        <v>1</v>
      </c>
      <c r="F12" s="16">
        <f>K12-G12</f>
        <v>375.0840336134454</v>
      </c>
      <c r="G12" s="16">
        <f>P12</f>
        <v>35</v>
      </c>
      <c r="H12" s="53">
        <f t="shared" si="2"/>
        <v>24.605042016806724</v>
      </c>
      <c r="I12" s="53">
        <f t="shared" si="3"/>
        <v>53.310924369747902</v>
      </c>
      <c r="J12" s="16">
        <f t="shared" si="4"/>
        <v>488.00000000000006</v>
      </c>
      <c r="K12" s="53">
        <f t="shared" si="5"/>
        <v>410.0840336134454</v>
      </c>
      <c r="L12" s="53">
        <f t="shared" si="6"/>
        <v>410.0840336134454</v>
      </c>
      <c r="O12" s="54">
        <v>453</v>
      </c>
      <c r="P12" s="54">
        <v>35</v>
      </c>
      <c r="Q12" s="54">
        <f t="shared" si="7"/>
        <v>488</v>
      </c>
      <c r="R12">
        <f t="shared" si="8"/>
        <v>453</v>
      </c>
      <c r="S12">
        <f t="shared" si="9"/>
        <v>35</v>
      </c>
    </row>
    <row r="13" spans="2:24" ht="69.75" customHeight="1" x14ac:dyDescent="0.25">
      <c r="B13" s="11" t="s">
        <v>41</v>
      </c>
      <c r="C13" s="11" t="s">
        <v>25</v>
      </c>
      <c r="D13" s="15" t="s">
        <v>48</v>
      </c>
      <c r="E13" s="16">
        <v>1</v>
      </c>
      <c r="F13" s="16">
        <f>K13-G13</f>
        <v>181.60504201680672</v>
      </c>
      <c r="G13" s="16">
        <f>P13</f>
        <v>6</v>
      </c>
      <c r="H13" s="53">
        <f t="shared" si="2"/>
        <v>11.256302521008402</v>
      </c>
      <c r="I13" s="53">
        <f t="shared" si="3"/>
        <v>24.388655462184875</v>
      </c>
      <c r="J13" s="16">
        <f t="shared" si="4"/>
        <v>223.25</v>
      </c>
      <c r="K13" s="53">
        <f t="shared" si="5"/>
        <v>187.60504201680672</v>
      </c>
      <c r="L13" s="53">
        <f t="shared" si="6"/>
        <v>187.60504201680672</v>
      </c>
      <c r="O13" s="54">
        <v>217.25</v>
      </c>
      <c r="P13" s="54">
        <v>6</v>
      </c>
      <c r="Q13" s="54">
        <f t="shared" si="7"/>
        <v>223.25</v>
      </c>
      <c r="R13">
        <f t="shared" si="8"/>
        <v>217.25</v>
      </c>
      <c r="S13">
        <f t="shared" si="9"/>
        <v>6</v>
      </c>
    </row>
    <row r="14" spans="2:24" ht="98.25" customHeight="1" x14ac:dyDescent="0.25">
      <c r="B14" s="11" t="s">
        <v>43</v>
      </c>
      <c r="C14" s="11" t="s">
        <v>25</v>
      </c>
      <c r="D14" s="15" t="s">
        <v>50</v>
      </c>
      <c r="E14" s="16">
        <v>1</v>
      </c>
      <c r="F14" s="16">
        <f>O14</f>
        <v>0</v>
      </c>
      <c r="G14" s="16">
        <f>K14</f>
        <v>1092.4369747899161</v>
      </c>
      <c r="H14" s="53">
        <f t="shared" si="2"/>
        <v>65.546218487394967</v>
      </c>
      <c r="I14" s="53">
        <f t="shared" si="3"/>
        <v>142.0168067226891</v>
      </c>
      <c r="J14" s="16">
        <f t="shared" si="4"/>
        <v>1300.0000000000002</v>
      </c>
      <c r="K14" s="53">
        <f t="shared" si="5"/>
        <v>1092.4369747899161</v>
      </c>
      <c r="L14" s="53">
        <f t="shared" si="6"/>
        <v>1092.4369747899161</v>
      </c>
      <c r="O14" s="54">
        <v>0</v>
      </c>
      <c r="P14" s="54">
        <v>1300</v>
      </c>
      <c r="Q14" s="54">
        <f t="shared" si="7"/>
        <v>1300</v>
      </c>
      <c r="R14">
        <f t="shared" si="8"/>
        <v>0</v>
      </c>
      <c r="S14">
        <f t="shared" si="9"/>
        <v>1300</v>
      </c>
    </row>
    <row r="15" spans="2:24" ht="57.75" customHeight="1" x14ac:dyDescent="0.25">
      <c r="B15" s="11" t="s">
        <v>45</v>
      </c>
      <c r="C15" s="11" t="s">
        <v>25</v>
      </c>
      <c r="D15" s="15" t="s">
        <v>52</v>
      </c>
      <c r="E15" s="16">
        <v>0</v>
      </c>
      <c r="F15" s="16">
        <f>O15</f>
        <v>0</v>
      </c>
      <c r="G15" s="16">
        <f>K15</f>
        <v>1008.4033613445379</v>
      </c>
      <c r="H15" s="53">
        <f t="shared" si="2"/>
        <v>60.504201680672267</v>
      </c>
      <c r="I15" s="53">
        <f t="shared" si="3"/>
        <v>131.09243697478993</v>
      </c>
      <c r="J15" s="16">
        <f t="shared" si="4"/>
        <v>0</v>
      </c>
      <c r="K15" s="53">
        <f t="shared" si="5"/>
        <v>1008.4033613445379</v>
      </c>
      <c r="L15" s="53">
        <f t="shared" si="6"/>
        <v>0</v>
      </c>
      <c r="O15" s="54">
        <v>0</v>
      </c>
      <c r="P15" s="54">
        <v>1200</v>
      </c>
      <c r="Q15">
        <f t="shared" si="7"/>
        <v>1200</v>
      </c>
      <c r="R15">
        <f t="shared" si="8"/>
        <v>0</v>
      </c>
      <c r="S15">
        <f t="shared" si="9"/>
        <v>0</v>
      </c>
    </row>
    <row r="16" spans="2:24" ht="48" customHeight="1" x14ac:dyDescent="0.25">
      <c r="B16" s="11" t="s">
        <v>47</v>
      </c>
      <c r="C16" s="11" t="s">
        <v>25</v>
      </c>
      <c r="D16" s="15" t="s">
        <v>56</v>
      </c>
      <c r="E16" s="16">
        <v>1</v>
      </c>
      <c r="F16" s="16">
        <f>K16-G16</f>
        <v>128.8655462184874</v>
      </c>
      <c r="G16" s="16">
        <f>P16</f>
        <v>35</v>
      </c>
      <c r="H16" s="53">
        <f t="shared" si="2"/>
        <v>9.8319327731092425</v>
      </c>
      <c r="I16" s="53">
        <f t="shared" si="3"/>
        <v>21.302521008403364</v>
      </c>
      <c r="J16" s="16">
        <f t="shared" si="4"/>
        <v>195</v>
      </c>
      <c r="K16" s="53">
        <f t="shared" si="5"/>
        <v>163.8655462184874</v>
      </c>
      <c r="L16" s="53">
        <f t="shared" si="6"/>
        <v>163.8655462184874</v>
      </c>
      <c r="O16" s="54">
        <v>160</v>
      </c>
      <c r="P16" s="54">
        <v>35</v>
      </c>
      <c r="Q16" s="54">
        <f>O16+P16</f>
        <v>195</v>
      </c>
      <c r="R16">
        <f t="shared" si="8"/>
        <v>160</v>
      </c>
      <c r="S16">
        <f t="shared" si="9"/>
        <v>35</v>
      </c>
    </row>
    <row r="17" spans="2:20" ht="67.5" customHeight="1" x14ac:dyDescent="0.25">
      <c r="B17" s="11" t="s">
        <v>49</v>
      </c>
      <c r="C17" s="11" t="s">
        <v>25</v>
      </c>
      <c r="D17" s="15" t="s">
        <v>58</v>
      </c>
      <c r="E17" s="16">
        <v>1</v>
      </c>
      <c r="F17" s="16">
        <f>K17-G17</f>
        <v>119.32773109243698</v>
      </c>
      <c r="G17" s="16">
        <f>P17</f>
        <v>200</v>
      </c>
      <c r="H17" s="53">
        <f t="shared" si="2"/>
        <v>19.159663865546218</v>
      </c>
      <c r="I17" s="53">
        <f t="shared" si="3"/>
        <v>41.512605042016808</v>
      </c>
      <c r="J17" s="16">
        <f t="shared" si="4"/>
        <v>380</v>
      </c>
      <c r="K17" s="53">
        <f t="shared" si="5"/>
        <v>319.32773109243698</v>
      </c>
      <c r="L17" s="53">
        <f t="shared" si="6"/>
        <v>319.32773109243698</v>
      </c>
      <c r="O17" s="54">
        <v>180</v>
      </c>
      <c r="P17" s="54">
        <v>200</v>
      </c>
      <c r="Q17" s="54">
        <f>O17+P17</f>
        <v>380</v>
      </c>
      <c r="R17">
        <f t="shared" si="8"/>
        <v>180</v>
      </c>
      <c r="S17">
        <f t="shared" si="9"/>
        <v>200</v>
      </c>
    </row>
    <row r="18" spans="2:20" ht="89.25" customHeight="1" x14ac:dyDescent="0.25">
      <c r="B18" s="11" t="s">
        <v>51</v>
      </c>
      <c r="C18" s="11" t="s">
        <v>25</v>
      </c>
      <c r="D18" s="15" t="s">
        <v>142</v>
      </c>
      <c r="E18" s="16">
        <v>0</v>
      </c>
      <c r="F18" s="16">
        <f>K18-G18</f>
        <v>179.66386554621852</v>
      </c>
      <c r="G18" s="16">
        <f>P18</f>
        <v>180</v>
      </c>
      <c r="H18" s="53">
        <f t="shared" si="2"/>
        <v>21.579831932773111</v>
      </c>
      <c r="I18" s="53">
        <f t="shared" si="3"/>
        <v>46.756302521008408</v>
      </c>
      <c r="J18" s="16">
        <f t="shared" si="4"/>
        <v>0</v>
      </c>
      <c r="K18" s="53">
        <f t="shared" si="5"/>
        <v>359.66386554621852</v>
      </c>
      <c r="L18" s="53">
        <f t="shared" si="6"/>
        <v>0</v>
      </c>
      <c r="O18" s="54">
        <v>248</v>
      </c>
      <c r="P18" s="54">
        <v>180</v>
      </c>
      <c r="Q18" s="54">
        <f>O18+P18</f>
        <v>428</v>
      </c>
      <c r="R18">
        <f t="shared" si="8"/>
        <v>0</v>
      </c>
      <c r="S18">
        <f t="shared" si="9"/>
        <v>0</v>
      </c>
    </row>
    <row r="19" spans="2:20" ht="33.75" customHeight="1" x14ac:dyDescent="0.25">
      <c r="B19" s="11" t="s">
        <v>53</v>
      </c>
      <c r="C19" s="11" t="s">
        <v>25</v>
      </c>
      <c r="D19" s="15" t="s">
        <v>194</v>
      </c>
      <c r="E19" s="16">
        <v>1</v>
      </c>
      <c r="F19" s="16">
        <f>K19-G19</f>
        <v>16936.974789915967</v>
      </c>
      <c r="G19" s="16">
        <f>P19</f>
        <v>500</v>
      </c>
      <c r="H19" s="53">
        <f t="shared" si="2"/>
        <v>1046.2184873949579</v>
      </c>
      <c r="I19" s="53">
        <f t="shared" si="3"/>
        <v>2266.8067226890757</v>
      </c>
      <c r="J19" s="16">
        <f t="shared" si="4"/>
        <v>20750</v>
      </c>
      <c r="K19" s="53">
        <f t="shared" si="5"/>
        <v>17436.974789915967</v>
      </c>
      <c r="L19" s="53">
        <f t="shared" si="6"/>
        <v>17436.974789915967</v>
      </c>
      <c r="O19" s="54">
        <v>20250</v>
      </c>
      <c r="P19" s="54">
        <v>500</v>
      </c>
      <c r="Q19" s="54">
        <f>O19+P19</f>
        <v>20750</v>
      </c>
      <c r="R19">
        <f t="shared" si="8"/>
        <v>20250</v>
      </c>
      <c r="S19">
        <f t="shared" si="9"/>
        <v>500</v>
      </c>
    </row>
    <row r="20" spans="2:20" ht="33" customHeight="1" x14ac:dyDescent="0.25">
      <c r="B20" s="11" t="s">
        <v>55</v>
      </c>
      <c r="C20" s="11" t="s">
        <v>25</v>
      </c>
      <c r="D20" s="15" t="s">
        <v>144</v>
      </c>
      <c r="E20" s="16">
        <v>1</v>
      </c>
      <c r="F20" s="16">
        <f>K20-G20</f>
        <v>198.31932773109244</v>
      </c>
      <c r="G20" s="16">
        <f>P20</f>
        <v>0</v>
      </c>
      <c r="H20" s="53">
        <f t="shared" si="2"/>
        <v>11.899159663865547</v>
      </c>
      <c r="I20" s="53">
        <f t="shared" si="3"/>
        <v>25.781512605042018</v>
      </c>
      <c r="J20" s="16">
        <f t="shared" si="4"/>
        <v>236.00000000000003</v>
      </c>
      <c r="K20" s="53">
        <f t="shared" si="5"/>
        <v>198.31932773109244</v>
      </c>
      <c r="L20" s="53">
        <f t="shared" si="6"/>
        <v>198.31932773109244</v>
      </c>
      <c r="O20" s="54">
        <v>236</v>
      </c>
      <c r="P20" s="54">
        <v>0</v>
      </c>
      <c r="Q20" s="54">
        <f>O20+P20</f>
        <v>236</v>
      </c>
      <c r="R20">
        <f t="shared" si="8"/>
        <v>236</v>
      </c>
      <c r="S20">
        <f t="shared" si="9"/>
        <v>0</v>
      </c>
    </row>
    <row r="21" spans="2:20" x14ac:dyDescent="0.25">
      <c r="D21" s="55"/>
      <c r="E21" s="1"/>
      <c r="F21" s="1"/>
      <c r="G21" s="1"/>
      <c r="H21" s="54"/>
      <c r="I21" s="54"/>
      <c r="J21" s="1"/>
      <c r="K21" s="54"/>
      <c r="O21" s="54"/>
      <c r="P21" s="54"/>
      <c r="Q21" s="54"/>
    </row>
    <row r="22" spans="2:20" x14ac:dyDescent="0.25">
      <c r="E22" s="1"/>
      <c r="F22" s="1"/>
      <c r="G22" s="1"/>
      <c r="H22" s="54"/>
      <c r="I22" s="54"/>
      <c r="J22" s="1">
        <f>SUM(J5:J20)</f>
        <v>38177.25</v>
      </c>
      <c r="K22" s="1">
        <f>SUM(K5:K20)</f>
        <v>33449.789915966387</v>
      </c>
      <c r="L22" s="1">
        <f>SUM(L5:L20)</f>
        <v>32081.722689075632</v>
      </c>
      <c r="R22" s="1">
        <f>SUM(R5:R20)</f>
        <v>33631.25</v>
      </c>
      <c r="S22" s="1">
        <f>SUM(S5:S20)</f>
        <v>4546</v>
      </c>
      <c r="T22" s="1">
        <f>R22+S22</f>
        <v>38177.25</v>
      </c>
    </row>
    <row r="23" spans="2:20" x14ac:dyDescent="0.25">
      <c r="E23" s="1"/>
      <c r="F23" s="1"/>
      <c r="G23" s="1"/>
    </row>
    <row r="24" spans="2:20" x14ac:dyDescent="0.25">
      <c r="B24" s="21" t="s">
        <v>69</v>
      </c>
      <c r="C24" s="9"/>
      <c r="D24" s="9"/>
      <c r="E24" s="9"/>
      <c r="F24" s="9"/>
      <c r="G24" s="9"/>
      <c r="H24" s="9"/>
      <c r="I24" s="9"/>
      <c r="J24" s="9"/>
      <c r="K24" s="9"/>
      <c r="L24" s="51"/>
    </row>
    <row r="25" spans="2:20" ht="112.5" customHeight="1" x14ac:dyDescent="0.25">
      <c r="B25" s="11" t="s">
        <v>70</v>
      </c>
      <c r="C25" s="11" t="s">
        <v>25</v>
      </c>
      <c r="D25" s="15" t="s">
        <v>256</v>
      </c>
      <c r="E25" s="16">
        <v>1</v>
      </c>
      <c r="F25" s="13">
        <f>O25</f>
        <v>0</v>
      </c>
      <c r="G25" s="13">
        <f>K25</f>
        <v>197.47899159663865</v>
      </c>
      <c r="H25" s="53">
        <f t="shared" ref="H25:H41" si="10">(F25+G25)*0.06</f>
        <v>11.848739495798318</v>
      </c>
      <c r="I25" s="53">
        <f t="shared" ref="I25:I41" si="11">(G25+F25)*0.13</f>
        <v>25.672268907563026</v>
      </c>
      <c r="J25" s="13">
        <f t="shared" ref="J25:J41" si="12">(F25+G25+H25+I25)*E25</f>
        <v>235</v>
      </c>
      <c r="K25" s="53">
        <f t="shared" ref="K25:K41" si="13">Q25/1.19</f>
        <v>197.47899159663865</v>
      </c>
      <c r="L25" s="53">
        <f t="shared" ref="L25:L41" si="14">K25*E25</f>
        <v>197.47899159663865</v>
      </c>
      <c r="O25" s="54">
        <v>0</v>
      </c>
      <c r="P25" s="54">
        <v>235</v>
      </c>
      <c r="Q25" s="54">
        <f t="shared" ref="Q25:Q41" si="15">O25+P25</f>
        <v>235</v>
      </c>
      <c r="R25">
        <f t="shared" ref="R25:R41" si="16">O25*E25</f>
        <v>0</v>
      </c>
      <c r="S25">
        <f t="shared" ref="S25:S41" si="17">P25*E25</f>
        <v>235</v>
      </c>
    </row>
    <row r="26" spans="2:20" ht="95.25" customHeight="1" x14ac:dyDescent="0.25">
      <c r="B26" s="11" t="s">
        <v>72</v>
      </c>
      <c r="C26" s="11" t="s">
        <v>25</v>
      </c>
      <c r="D26" s="15" t="s">
        <v>257</v>
      </c>
      <c r="E26" s="16">
        <v>1</v>
      </c>
      <c r="F26" s="16">
        <f>O26</f>
        <v>0</v>
      </c>
      <c r="G26" s="16">
        <f>K26</f>
        <v>235.29411764705884</v>
      </c>
      <c r="H26" s="53">
        <f t="shared" si="10"/>
        <v>14.117647058823531</v>
      </c>
      <c r="I26" s="53">
        <f t="shared" si="11"/>
        <v>30.588235294117649</v>
      </c>
      <c r="J26" s="16">
        <f t="shared" si="12"/>
        <v>280</v>
      </c>
      <c r="K26" s="53">
        <f t="shared" si="13"/>
        <v>235.29411764705884</v>
      </c>
      <c r="L26" s="53">
        <f t="shared" si="14"/>
        <v>235.29411764705884</v>
      </c>
      <c r="O26" s="54">
        <v>0</v>
      </c>
      <c r="P26" s="54">
        <v>280</v>
      </c>
      <c r="Q26" s="54">
        <f t="shared" si="15"/>
        <v>280</v>
      </c>
      <c r="R26">
        <f t="shared" si="16"/>
        <v>0</v>
      </c>
      <c r="S26">
        <f t="shared" si="17"/>
        <v>280</v>
      </c>
    </row>
    <row r="27" spans="2:20" ht="115.5" customHeight="1" x14ac:dyDescent="0.25">
      <c r="B27" s="11" t="s">
        <v>74</v>
      </c>
      <c r="C27" s="11" t="s">
        <v>25</v>
      </c>
      <c r="D27" s="15" t="s">
        <v>77</v>
      </c>
      <c r="E27" s="16">
        <v>1</v>
      </c>
      <c r="F27" s="16">
        <f>O27</f>
        <v>0</v>
      </c>
      <c r="G27" s="16">
        <f>K27</f>
        <v>126.05042016806723</v>
      </c>
      <c r="H27" s="53">
        <f t="shared" si="10"/>
        <v>7.5630252100840334</v>
      </c>
      <c r="I27" s="53">
        <f t="shared" si="11"/>
        <v>16.386554621848742</v>
      </c>
      <c r="J27" s="16">
        <f t="shared" si="12"/>
        <v>150</v>
      </c>
      <c r="K27" s="53">
        <f t="shared" si="13"/>
        <v>126.05042016806723</v>
      </c>
      <c r="L27" s="53">
        <f t="shared" si="14"/>
        <v>126.05042016806723</v>
      </c>
      <c r="O27" s="54">
        <v>0</v>
      </c>
      <c r="P27" s="54">
        <v>150</v>
      </c>
      <c r="Q27" s="54">
        <f t="shared" si="15"/>
        <v>150</v>
      </c>
      <c r="R27">
        <f t="shared" si="16"/>
        <v>0</v>
      </c>
      <c r="S27">
        <f t="shared" si="17"/>
        <v>150</v>
      </c>
    </row>
    <row r="28" spans="2:20" ht="30" x14ac:dyDescent="0.25">
      <c r="B28" s="11" t="s">
        <v>76</v>
      </c>
      <c r="C28" s="11" t="s">
        <v>25</v>
      </c>
      <c r="D28" s="15" t="s">
        <v>151</v>
      </c>
      <c r="E28" s="16">
        <v>1</v>
      </c>
      <c r="F28" s="16">
        <f>K28-G28</f>
        <v>75.630252100840337</v>
      </c>
      <c r="G28" s="16">
        <f>P28</f>
        <v>0</v>
      </c>
      <c r="H28" s="53">
        <f t="shared" si="10"/>
        <v>4.53781512605042</v>
      </c>
      <c r="I28" s="53">
        <f t="shared" si="11"/>
        <v>9.8319327731092443</v>
      </c>
      <c r="J28" s="16">
        <f t="shared" si="12"/>
        <v>90</v>
      </c>
      <c r="K28" s="53">
        <f t="shared" si="13"/>
        <v>75.630252100840337</v>
      </c>
      <c r="L28" s="53">
        <f t="shared" si="14"/>
        <v>75.630252100840337</v>
      </c>
      <c r="O28" s="54">
        <v>90</v>
      </c>
      <c r="P28" s="54">
        <v>0</v>
      </c>
      <c r="Q28" s="54">
        <f t="shared" si="15"/>
        <v>90</v>
      </c>
      <c r="R28">
        <f t="shared" si="16"/>
        <v>90</v>
      </c>
      <c r="S28">
        <f t="shared" si="17"/>
        <v>0</v>
      </c>
    </row>
    <row r="29" spans="2:20" ht="30" x14ac:dyDescent="0.25">
      <c r="B29" s="11" t="s">
        <v>78</v>
      </c>
      <c r="C29" s="11"/>
      <c r="D29" s="15" t="s">
        <v>153</v>
      </c>
      <c r="E29" s="16">
        <v>1</v>
      </c>
      <c r="F29" s="16">
        <f>K29-G29</f>
        <v>100.84033613445379</v>
      </c>
      <c r="G29" s="16">
        <f>P29</f>
        <v>0</v>
      </c>
      <c r="H29" s="53">
        <f t="shared" si="10"/>
        <v>6.0504201680672276</v>
      </c>
      <c r="I29" s="53">
        <f t="shared" si="11"/>
        <v>13.109243697478993</v>
      </c>
      <c r="J29" s="16">
        <f t="shared" si="12"/>
        <v>120.00000000000001</v>
      </c>
      <c r="K29" s="53">
        <f t="shared" si="13"/>
        <v>100.84033613445379</v>
      </c>
      <c r="L29" s="53">
        <f t="shared" si="14"/>
        <v>100.84033613445379</v>
      </c>
      <c r="O29" s="54">
        <v>120</v>
      </c>
      <c r="P29" s="54">
        <v>0</v>
      </c>
      <c r="Q29" s="54">
        <f t="shared" si="15"/>
        <v>120</v>
      </c>
      <c r="R29">
        <f t="shared" si="16"/>
        <v>120</v>
      </c>
      <c r="S29">
        <f t="shared" si="17"/>
        <v>0</v>
      </c>
    </row>
    <row r="30" spans="2:20" ht="105" customHeight="1" x14ac:dyDescent="0.25">
      <c r="B30" s="11" t="s">
        <v>80</v>
      </c>
      <c r="C30" s="11" t="s">
        <v>25</v>
      </c>
      <c r="D30" s="15" t="s">
        <v>83</v>
      </c>
      <c r="E30" s="16">
        <v>1</v>
      </c>
      <c r="F30" s="16">
        <f>O30</f>
        <v>0</v>
      </c>
      <c r="G30" s="16">
        <f>K30</f>
        <v>92.436974789915965</v>
      </c>
      <c r="H30" s="53">
        <f t="shared" si="10"/>
        <v>5.5462184873949578</v>
      </c>
      <c r="I30" s="53">
        <f t="shared" si="11"/>
        <v>12.016806722689076</v>
      </c>
      <c r="J30" s="16">
        <f t="shared" si="12"/>
        <v>110</v>
      </c>
      <c r="K30" s="53">
        <f t="shared" si="13"/>
        <v>92.436974789915965</v>
      </c>
      <c r="L30" s="53">
        <f t="shared" si="14"/>
        <v>92.436974789915965</v>
      </c>
      <c r="O30" s="54">
        <v>0</v>
      </c>
      <c r="P30" s="54">
        <v>110</v>
      </c>
      <c r="Q30" s="54">
        <f t="shared" si="15"/>
        <v>110</v>
      </c>
      <c r="R30">
        <f t="shared" si="16"/>
        <v>0</v>
      </c>
      <c r="S30">
        <f t="shared" si="17"/>
        <v>110</v>
      </c>
    </row>
    <row r="31" spans="2:20" ht="30" x14ac:dyDescent="0.25">
      <c r="B31" s="11" t="s">
        <v>82</v>
      </c>
      <c r="C31" s="11" t="s">
        <v>25</v>
      </c>
      <c r="D31" s="15" t="s">
        <v>85</v>
      </c>
      <c r="E31" s="16">
        <v>1</v>
      </c>
      <c r="F31" s="16">
        <f>K31-G31</f>
        <v>33.613445378151262</v>
      </c>
      <c r="G31" s="16">
        <f>P31</f>
        <v>0</v>
      </c>
      <c r="H31" s="53">
        <f t="shared" si="10"/>
        <v>2.0168067226890756</v>
      </c>
      <c r="I31" s="53">
        <f t="shared" si="11"/>
        <v>4.3697478991596643</v>
      </c>
      <c r="J31" s="16">
        <f t="shared" si="12"/>
        <v>40</v>
      </c>
      <c r="K31" s="53">
        <f t="shared" si="13"/>
        <v>33.613445378151262</v>
      </c>
      <c r="L31" s="53">
        <f t="shared" si="14"/>
        <v>33.613445378151262</v>
      </c>
      <c r="O31" s="54">
        <v>40</v>
      </c>
      <c r="P31" s="54">
        <v>0</v>
      </c>
      <c r="Q31" s="54">
        <f t="shared" si="15"/>
        <v>40</v>
      </c>
      <c r="R31">
        <f t="shared" si="16"/>
        <v>40</v>
      </c>
      <c r="S31">
        <f t="shared" si="17"/>
        <v>0</v>
      </c>
    </row>
    <row r="32" spans="2:20" ht="30" x14ac:dyDescent="0.25">
      <c r="B32" s="11" t="s">
        <v>84</v>
      </c>
      <c r="C32" s="11"/>
      <c r="D32" s="15" t="s">
        <v>87</v>
      </c>
      <c r="E32" s="16">
        <v>1</v>
      </c>
      <c r="F32" s="16">
        <f>K32-G32</f>
        <v>67.226890756302524</v>
      </c>
      <c r="G32" s="16">
        <f>P32</f>
        <v>0</v>
      </c>
      <c r="H32" s="53">
        <f t="shared" si="10"/>
        <v>4.0336134453781511</v>
      </c>
      <c r="I32" s="53">
        <f t="shared" si="11"/>
        <v>8.7394957983193287</v>
      </c>
      <c r="J32" s="16">
        <f t="shared" si="12"/>
        <v>80</v>
      </c>
      <c r="K32" s="53">
        <f t="shared" si="13"/>
        <v>67.226890756302524</v>
      </c>
      <c r="L32" s="53">
        <f t="shared" si="14"/>
        <v>67.226890756302524</v>
      </c>
      <c r="O32" s="54">
        <v>80</v>
      </c>
      <c r="P32" s="54">
        <v>0</v>
      </c>
      <c r="Q32" s="54">
        <f t="shared" si="15"/>
        <v>80</v>
      </c>
      <c r="R32">
        <f t="shared" si="16"/>
        <v>80</v>
      </c>
      <c r="S32">
        <f t="shared" si="17"/>
        <v>0</v>
      </c>
    </row>
    <row r="33" spans="2:20" ht="125.25" customHeight="1" x14ac:dyDescent="0.25">
      <c r="B33" s="11" t="s">
        <v>86</v>
      </c>
      <c r="C33" s="11" t="s">
        <v>25</v>
      </c>
      <c r="D33" s="15" t="s">
        <v>89</v>
      </c>
      <c r="E33" s="16">
        <v>0</v>
      </c>
      <c r="F33" s="16">
        <f>O33</f>
        <v>0</v>
      </c>
      <c r="G33" s="16">
        <f>K33</f>
        <v>168.0672268907563</v>
      </c>
      <c r="H33" s="53">
        <f t="shared" si="10"/>
        <v>10.084033613445378</v>
      </c>
      <c r="I33" s="53">
        <f t="shared" si="11"/>
        <v>21.84873949579832</v>
      </c>
      <c r="J33" s="16">
        <f t="shared" si="12"/>
        <v>0</v>
      </c>
      <c r="K33" s="53">
        <f t="shared" si="13"/>
        <v>168.0672268907563</v>
      </c>
      <c r="L33" s="53">
        <f t="shared" si="14"/>
        <v>0</v>
      </c>
      <c r="O33" s="54">
        <v>0</v>
      </c>
      <c r="P33" s="54">
        <v>200</v>
      </c>
      <c r="Q33" s="54">
        <f t="shared" si="15"/>
        <v>200</v>
      </c>
      <c r="R33">
        <f t="shared" si="16"/>
        <v>0</v>
      </c>
      <c r="S33">
        <f t="shared" si="17"/>
        <v>0</v>
      </c>
    </row>
    <row r="34" spans="2:20" ht="30" x14ac:dyDescent="0.25">
      <c r="B34" s="11" t="s">
        <v>88</v>
      </c>
      <c r="C34" s="11" t="s">
        <v>25</v>
      </c>
      <c r="D34" s="15" t="s">
        <v>91</v>
      </c>
      <c r="E34" s="16">
        <v>0</v>
      </c>
      <c r="F34" s="16">
        <f>K34-G34</f>
        <v>84.033613445378151</v>
      </c>
      <c r="G34" s="16">
        <f>P34</f>
        <v>0</v>
      </c>
      <c r="H34" s="53">
        <f t="shared" si="10"/>
        <v>5.0420168067226889</v>
      </c>
      <c r="I34" s="53">
        <f t="shared" si="11"/>
        <v>10.92436974789916</v>
      </c>
      <c r="J34" s="16">
        <f t="shared" si="12"/>
        <v>0</v>
      </c>
      <c r="K34" s="53">
        <f t="shared" si="13"/>
        <v>84.033613445378151</v>
      </c>
      <c r="L34" s="53">
        <f t="shared" si="14"/>
        <v>0</v>
      </c>
      <c r="O34" s="54">
        <v>100</v>
      </c>
      <c r="P34" s="54">
        <v>0</v>
      </c>
      <c r="Q34" s="54">
        <f t="shared" si="15"/>
        <v>100</v>
      </c>
      <c r="R34">
        <f t="shared" si="16"/>
        <v>0</v>
      </c>
      <c r="S34">
        <f t="shared" si="17"/>
        <v>0</v>
      </c>
    </row>
    <row r="35" spans="2:20" ht="30" x14ac:dyDescent="0.25">
      <c r="B35" s="11" t="s">
        <v>90</v>
      </c>
      <c r="C35" s="11"/>
      <c r="D35" s="15" t="s">
        <v>93</v>
      </c>
      <c r="E35" s="16">
        <v>0</v>
      </c>
      <c r="F35" s="16">
        <f>K35-G35</f>
        <v>126.05042016806723</v>
      </c>
      <c r="G35" s="16">
        <f>P35</f>
        <v>0</v>
      </c>
      <c r="H35" s="53">
        <f t="shared" si="10"/>
        <v>7.5630252100840334</v>
      </c>
      <c r="I35" s="53">
        <f t="shared" si="11"/>
        <v>16.386554621848742</v>
      </c>
      <c r="J35" s="16">
        <f t="shared" si="12"/>
        <v>0</v>
      </c>
      <c r="K35" s="53">
        <f t="shared" si="13"/>
        <v>126.05042016806723</v>
      </c>
      <c r="L35" s="53">
        <f t="shared" si="14"/>
        <v>0</v>
      </c>
      <c r="O35" s="54">
        <v>150</v>
      </c>
      <c r="P35" s="54">
        <v>0</v>
      </c>
      <c r="Q35" s="54">
        <f t="shared" si="15"/>
        <v>150</v>
      </c>
      <c r="R35">
        <f t="shared" si="16"/>
        <v>0</v>
      </c>
      <c r="S35">
        <f t="shared" si="17"/>
        <v>0</v>
      </c>
    </row>
    <row r="36" spans="2:20" ht="141.75" customHeight="1" x14ac:dyDescent="0.25">
      <c r="B36" s="11" t="s">
        <v>92</v>
      </c>
      <c r="C36" s="11" t="s">
        <v>60</v>
      </c>
      <c r="D36" s="15" t="s">
        <v>97</v>
      </c>
      <c r="E36" s="16">
        <v>20</v>
      </c>
      <c r="F36" s="16">
        <f>O36</f>
        <v>0</v>
      </c>
      <c r="G36" s="16">
        <f>K36</f>
        <v>42.016806722689076</v>
      </c>
      <c r="H36" s="53">
        <f t="shared" si="10"/>
        <v>2.5210084033613445</v>
      </c>
      <c r="I36" s="53">
        <f t="shared" si="11"/>
        <v>5.46218487394958</v>
      </c>
      <c r="J36" s="16">
        <f t="shared" si="12"/>
        <v>1000</v>
      </c>
      <c r="K36" s="53">
        <f t="shared" si="13"/>
        <v>42.016806722689076</v>
      </c>
      <c r="L36" s="53">
        <f t="shared" si="14"/>
        <v>840.33613445378148</v>
      </c>
      <c r="O36" s="54">
        <v>0</v>
      </c>
      <c r="P36" s="54">
        <v>50</v>
      </c>
      <c r="Q36" s="54">
        <f t="shared" si="15"/>
        <v>50</v>
      </c>
      <c r="R36">
        <f t="shared" si="16"/>
        <v>0</v>
      </c>
      <c r="S36">
        <f t="shared" si="17"/>
        <v>1000</v>
      </c>
    </row>
    <row r="37" spans="2:20" ht="45" x14ac:dyDescent="0.25">
      <c r="B37" s="11" t="s">
        <v>94</v>
      </c>
      <c r="C37" s="11" t="s">
        <v>25</v>
      </c>
      <c r="D37" s="15" t="s">
        <v>99</v>
      </c>
      <c r="E37" s="16">
        <v>1</v>
      </c>
      <c r="F37" s="16">
        <f>K37-G37</f>
        <v>21.428571428571431</v>
      </c>
      <c r="G37" s="16">
        <f>P37</f>
        <v>50</v>
      </c>
      <c r="H37" s="53">
        <f t="shared" si="10"/>
        <v>4.2857142857142856</v>
      </c>
      <c r="I37" s="53">
        <f t="shared" si="11"/>
        <v>9.2857142857142865</v>
      </c>
      <c r="J37" s="16">
        <f t="shared" si="12"/>
        <v>85.000000000000014</v>
      </c>
      <c r="K37" s="53">
        <f t="shared" si="13"/>
        <v>71.428571428571431</v>
      </c>
      <c r="L37" s="53">
        <f t="shared" si="14"/>
        <v>71.428571428571431</v>
      </c>
      <c r="O37" s="54">
        <v>35</v>
      </c>
      <c r="P37" s="54">
        <v>50</v>
      </c>
      <c r="Q37" s="54">
        <f t="shared" si="15"/>
        <v>85</v>
      </c>
      <c r="R37">
        <f t="shared" si="16"/>
        <v>35</v>
      </c>
      <c r="S37">
        <f t="shared" si="17"/>
        <v>50</v>
      </c>
    </row>
    <row r="38" spans="2:20" ht="30" x14ac:dyDescent="0.25">
      <c r="B38" s="11" t="s">
        <v>96</v>
      </c>
      <c r="C38" s="11"/>
      <c r="D38" s="15" t="s">
        <v>101</v>
      </c>
      <c r="E38" s="16">
        <v>3</v>
      </c>
      <c r="F38" s="16">
        <f>K38-G38</f>
        <v>0.92436974789915982</v>
      </c>
      <c r="G38" s="16">
        <f>P38</f>
        <v>0</v>
      </c>
      <c r="H38" s="53">
        <f t="shared" si="10"/>
        <v>5.5462184873949584E-2</v>
      </c>
      <c r="I38" s="53">
        <f t="shared" si="11"/>
        <v>0.12016806722689079</v>
      </c>
      <c r="J38" s="16">
        <f t="shared" si="12"/>
        <v>3.3000000000000007</v>
      </c>
      <c r="K38" s="53">
        <f t="shared" si="13"/>
        <v>0.92436974789915982</v>
      </c>
      <c r="L38" s="53">
        <f t="shared" si="14"/>
        <v>2.7731092436974794</v>
      </c>
      <c r="O38" s="54">
        <v>1.1000000000000001</v>
      </c>
      <c r="P38" s="54">
        <v>0</v>
      </c>
      <c r="Q38" s="54">
        <f t="shared" si="15"/>
        <v>1.1000000000000001</v>
      </c>
      <c r="R38">
        <f t="shared" si="16"/>
        <v>3.3000000000000003</v>
      </c>
      <c r="S38">
        <f t="shared" si="17"/>
        <v>0</v>
      </c>
    </row>
    <row r="39" spans="2:20" ht="75" x14ac:dyDescent="0.25">
      <c r="B39" s="11" t="s">
        <v>98</v>
      </c>
      <c r="C39" s="11"/>
      <c r="D39" s="15" t="s">
        <v>103</v>
      </c>
      <c r="E39" s="16">
        <v>1</v>
      </c>
      <c r="F39" s="16">
        <f>K39-G39</f>
        <v>181.68067226890759</v>
      </c>
      <c r="G39" s="16">
        <f>P39</f>
        <v>20</v>
      </c>
      <c r="H39" s="53">
        <f t="shared" si="10"/>
        <v>12.100840336134455</v>
      </c>
      <c r="I39" s="53">
        <f t="shared" si="11"/>
        <v>26.218487394957986</v>
      </c>
      <c r="J39" s="16">
        <f t="shared" si="12"/>
        <v>240.00000000000003</v>
      </c>
      <c r="K39" s="53">
        <f t="shared" si="13"/>
        <v>201.68067226890759</v>
      </c>
      <c r="L39" s="53">
        <f t="shared" si="14"/>
        <v>201.68067226890759</v>
      </c>
      <c r="O39" s="54">
        <v>220</v>
      </c>
      <c r="P39" s="54">
        <v>20</v>
      </c>
      <c r="Q39" s="54">
        <f t="shared" si="15"/>
        <v>240</v>
      </c>
      <c r="R39">
        <f t="shared" si="16"/>
        <v>220</v>
      </c>
      <c r="S39">
        <f t="shared" si="17"/>
        <v>20</v>
      </c>
    </row>
    <row r="40" spans="2:20" ht="62.25" customHeight="1" x14ac:dyDescent="0.25">
      <c r="B40" s="11" t="s">
        <v>100</v>
      </c>
      <c r="C40" s="11" t="s">
        <v>25</v>
      </c>
      <c r="D40" s="15" t="s">
        <v>165</v>
      </c>
      <c r="E40" s="16">
        <v>1</v>
      </c>
      <c r="F40" s="16">
        <f>K40-G40</f>
        <v>122.85714285714286</v>
      </c>
      <c r="G40" s="16">
        <f>P40</f>
        <v>20</v>
      </c>
      <c r="H40" s="53">
        <f t="shared" si="10"/>
        <v>8.5714285714285712</v>
      </c>
      <c r="I40" s="53">
        <f t="shared" si="11"/>
        <v>18.571428571428573</v>
      </c>
      <c r="J40" s="16">
        <f t="shared" si="12"/>
        <v>170.00000000000003</v>
      </c>
      <c r="K40" s="53">
        <f t="shared" si="13"/>
        <v>142.85714285714286</v>
      </c>
      <c r="L40" s="53">
        <f t="shared" si="14"/>
        <v>142.85714285714286</v>
      </c>
      <c r="O40" s="54">
        <v>150</v>
      </c>
      <c r="P40" s="54">
        <v>20</v>
      </c>
      <c r="Q40" s="54">
        <f t="shared" si="15"/>
        <v>170</v>
      </c>
      <c r="R40">
        <f t="shared" si="16"/>
        <v>150</v>
      </c>
      <c r="S40">
        <f t="shared" si="17"/>
        <v>20</v>
      </c>
    </row>
    <row r="41" spans="2:20" ht="33" customHeight="1" x14ac:dyDescent="0.25">
      <c r="B41" s="11" t="s">
        <v>102</v>
      </c>
      <c r="C41" s="11"/>
      <c r="D41" s="15" t="s">
        <v>167</v>
      </c>
      <c r="E41" s="16">
        <v>5</v>
      </c>
      <c r="F41" s="16">
        <f>K41-G41</f>
        <v>3.96218487394958</v>
      </c>
      <c r="G41" s="16">
        <f>P41</f>
        <v>1.5</v>
      </c>
      <c r="H41" s="53">
        <f t="shared" si="10"/>
        <v>0.32773109243697479</v>
      </c>
      <c r="I41" s="53">
        <f t="shared" si="11"/>
        <v>0.71008403361344541</v>
      </c>
      <c r="J41" s="16">
        <f t="shared" si="12"/>
        <v>32.5</v>
      </c>
      <c r="K41" s="53">
        <f t="shared" si="13"/>
        <v>5.46218487394958</v>
      </c>
      <c r="L41" s="53">
        <f t="shared" si="14"/>
        <v>27.310924369747902</v>
      </c>
      <c r="O41" s="54">
        <v>5</v>
      </c>
      <c r="P41" s="54">
        <v>1.5</v>
      </c>
      <c r="Q41" s="54">
        <f t="shared" si="15"/>
        <v>6.5</v>
      </c>
      <c r="R41">
        <f t="shared" si="16"/>
        <v>25</v>
      </c>
      <c r="S41">
        <f t="shared" si="17"/>
        <v>7.5</v>
      </c>
    </row>
    <row r="42" spans="2:20" x14ac:dyDescent="0.25">
      <c r="E42" s="1"/>
      <c r="F42" s="1"/>
      <c r="G42" s="1"/>
    </row>
    <row r="43" spans="2:20" x14ac:dyDescent="0.25">
      <c r="E43" s="1"/>
      <c r="F43" s="1"/>
      <c r="J43" s="1">
        <f>SUM(J25:J41)</f>
        <v>2635.8</v>
      </c>
      <c r="K43" s="1">
        <f>SUM(K25:K41)</f>
        <v>1771.09243697479</v>
      </c>
      <c r="L43" s="1">
        <f>SUM(L25:L41)</f>
        <v>2214.957983193277</v>
      </c>
      <c r="R43" s="1">
        <f>SUM(R25:R41)</f>
        <v>763.3</v>
      </c>
      <c r="S43" s="1">
        <f>SUM(S25:S41)</f>
        <v>1872.5</v>
      </c>
      <c r="T43" s="1">
        <f>R43+S43</f>
        <v>2635.8</v>
      </c>
    </row>
    <row r="44" spans="2:20" x14ac:dyDescent="0.25">
      <c r="E44" s="1"/>
      <c r="F44" s="1"/>
      <c r="G44" s="1"/>
    </row>
    <row r="45" spans="2:20" x14ac:dyDescent="0.25">
      <c r="B45" s="21" t="s">
        <v>104</v>
      </c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2:20" ht="90" customHeight="1" x14ac:dyDescent="0.25">
      <c r="B46" s="11" t="s">
        <v>169</v>
      </c>
      <c r="C46" s="11" t="s">
        <v>25</v>
      </c>
      <c r="D46" s="15" t="s">
        <v>170</v>
      </c>
      <c r="E46" s="13">
        <v>1</v>
      </c>
      <c r="F46" s="13">
        <f>K46-G46</f>
        <v>203.69747899159665</v>
      </c>
      <c r="G46" s="13">
        <f>P46</f>
        <v>40</v>
      </c>
      <c r="H46" s="53">
        <f>(F46+G46)*0.06</f>
        <v>14.621848739495798</v>
      </c>
      <c r="I46" s="53">
        <f>(G46+F46)*0.13</f>
        <v>31.680672268907568</v>
      </c>
      <c r="J46" s="16">
        <f>(F46+G46+H46+I46)*E46</f>
        <v>290.00000000000006</v>
      </c>
      <c r="K46" s="53">
        <f>Q46/1.19</f>
        <v>243.69747899159665</v>
      </c>
      <c r="L46" s="53">
        <f>K46*E46</f>
        <v>243.69747899159665</v>
      </c>
      <c r="O46" s="54">
        <v>250</v>
      </c>
      <c r="P46" s="54">
        <v>40</v>
      </c>
      <c r="Q46" s="54">
        <f>O46+P46</f>
        <v>290</v>
      </c>
      <c r="R46">
        <f>O46*E46</f>
        <v>250</v>
      </c>
      <c r="S46">
        <f>P46*E46</f>
        <v>40</v>
      </c>
    </row>
    <row r="47" spans="2:20" x14ac:dyDescent="0.25">
      <c r="E47" s="1"/>
      <c r="F47" s="1"/>
      <c r="G47" s="1"/>
      <c r="H47" s="1"/>
      <c r="I47" s="1"/>
      <c r="J47" s="1"/>
      <c r="O47" s="54"/>
      <c r="P47" s="54"/>
      <c r="Q47" s="54"/>
    </row>
    <row r="48" spans="2:20" x14ac:dyDescent="0.25">
      <c r="E48" s="1"/>
      <c r="F48" s="1"/>
      <c r="G48" s="1"/>
      <c r="H48" s="1"/>
      <c r="I48" s="1"/>
      <c r="J48" s="1">
        <f>SUM(J46)</f>
        <v>290.00000000000006</v>
      </c>
      <c r="K48" s="1">
        <f>SUM(K46)</f>
        <v>243.69747899159665</v>
      </c>
      <c r="L48" s="1">
        <f>SUM(L46)</f>
        <v>243.69747899159665</v>
      </c>
      <c r="R48" s="1">
        <f>SUM(R46)</f>
        <v>250</v>
      </c>
      <c r="S48" s="1">
        <f>SUM(S46)</f>
        <v>40</v>
      </c>
      <c r="T48" s="1">
        <f>R48+S48</f>
        <v>290</v>
      </c>
    </row>
    <row r="49" spans="4:7" x14ac:dyDescent="0.25">
      <c r="E49" s="1"/>
      <c r="F49" s="1"/>
    </row>
    <row r="50" spans="4:7" ht="37.5" x14ac:dyDescent="0.3">
      <c r="D50" s="24" t="s">
        <v>258</v>
      </c>
      <c r="E50" s="25"/>
      <c r="F50" s="26"/>
      <c r="G50" s="27">
        <f>J22+J43+J48</f>
        <v>41103.050000000003</v>
      </c>
    </row>
    <row r="52" spans="4:7" ht="21" x14ac:dyDescent="0.35">
      <c r="D52" s="31" t="s">
        <v>108</v>
      </c>
      <c r="E52" s="32"/>
      <c r="F52" s="32"/>
      <c r="G52" s="33">
        <f>R22+R43+R48</f>
        <v>34644.550000000003</v>
      </c>
    </row>
    <row r="53" spans="4:7" ht="21" x14ac:dyDescent="0.35">
      <c r="D53" s="31" t="s">
        <v>109</v>
      </c>
      <c r="E53" s="32"/>
      <c r="F53" s="32"/>
      <c r="G53" s="33">
        <f>S22+S43+S48</f>
        <v>6458.5</v>
      </c>
    </row>
  </sheetData>
  <mergeCells count="1">
    <mergeCell ref="B4:D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3"/>
  <sheetViews>
    <sheetView topLeftCell="A31" zoomScale="65" zoomScaleNormal="65" workbookViewId="0">
      <selection activeCell="P14" sqref="P14"/>
    </sheetView>
  </sheetViews>
  <sheetFormatPr baseColWidth="10" defaultColWidth="10.5703125" defaultRowHeight="15" x14ac:dyDescent="0.25"/>
  <cols>
    <col min="1" max="1" width="14.42578125" customWidth="1"/>
    <col min="4" max="4" width="62" customWidth="1"/>
    <col min="5" max="5" width="14.85546875" customWidth="1"/>
    <col min="6" max="6" width="13.85546875" customWidth="1"/>
    <col min="7" max="7" width="14.5703125" customWidth="1"/>
    <col min="24" max="24" width="13.7109375" customWidth="1"/>
  </cols>
  <sheetData>
    <row r="1" spans="2:24" x14ac:dyDescent="0.25">
      <c r="B1" t="s">
        <v>254</v>
      </c>
    </row>
    <row r="2" spans="2:24" ht="45" x14ac:dyDescent="0.25">
      <c r="B2" s="2" t="s">
        <v>0</v>
      </c>
      <c r="C2" s="3" t="s">
        <v>1</v>
      </c>
      <c r="D2" s="2" t="s">
        <v>2</v>
      </c>
      <c r="E2" s="2" t="s">
        <v>3</v>
      </c>
      <c r="F2" s="4" t="s">
        <v>4</v>
      </c>
      <c r="G2" s="5" t="s">
        <v>5</v>
      </c>
      <c r="H2" s="50" t="s">
        <v>215</v>
      </c>
      <c r="I2" s="50" t="s">
        <v>216</v>
      </c>
      <c r="J2" s="2" t="s">
        <v>217</v>
      </c>
      <c r="K2" s="4" t="s">
        <v>6</v>
      </c>
      <c r="L2" s="5" t="s">
        <v>7</v>
      </c>
    </row>
    <row r="4" spans="2:24" x14ac:dyDescent="0.25">
      <c r="B4" s="98" t="s">
        <v>113</v>
      </c>
      <c r="C4" s="98"/>
      <c r="D4" s="98"/>
      <c r="E4" s="9"/>
      <c r="F4" s="9"/>
      <c r="G4" s="9"/>
      <c r="H4" s="9"/>
      <c r="I4" s="9"/>
      <c r="J4" s="51"/>
      <c r="K4" s="9"/>
      <c r="L4" s="51"/>
      <c r="O4" t="s">
        <v>4</v>
      </c>
      <c r="P4" t="s">
        <v>5</v>
      </c>
      <c r="Q4" t="s">
        <v>7</v>
      </c>
      <c r="R4" t="s">
        <v>218</v>
      </c>
      <c r="S4" t="s">
        <v>219</v>
      </c>
    </row>
    <row r="5" spans="2:24" ht="98.25" customHeight="1" x14ac:dyDescent="0.25">
      <c r="B5" s="11" t="s">
        <v>24</v>
      </c>
      <c r="C5" s="11" t="s">
        <v>25</v>
      </c>
      <c r="D5" s="15" t="s">
        <v>125</v>
      </c>
      <c r="E5" s="16">
        <v>1</v>
      </c>
      <c r="F5" s="16">
        <f t="shared" ref="F5:F10" si="0">K5-G5</f>
        <v>6161.8067226890762</v>
      </c>
      <c r="G5" s="16">
        <f t="shared" ref="G5:G10" si="1">P5</f>
        <v>355</v>
      </c>
      <c r="H5" s="53">
        <f t="shared" ref="H5:H20" si="2">(F5+G5)*0.06</f>
        <v>391.00840336134456</v>
      </c>
      <c r="I5" s="53">
        <f t="shared" ref="I5:I20" si="3">(G5+F5)*0.13</f>
        <v>847.18487394957992</v>
      </c>
      <c r="J5" s="16">
        <f t="shared" ref="J5:J20" si="4">(F5+G5+H5+I5)*E5</f>
        <v>7755.0000000000009</v>
      </c>
      <c r="K5" s="53">
        <f t="shared" ref="K5:K20" si="5">Q5/1.19</f>
        <v>6516.8067226890762</v>
      </c>
      <c r="L5" s="53">
        <f t="shared" ref="L5:L20" si="6">K5*E5</f>
        <v>6516.8067226890762</v>
      </c>
      <c r="O5" s="54">
        <v>7400</v>
      </c>
      <c r="P5" s="54">
        <v>355</v>
      </c>
      <c r="Q5" s="54">
        <f t="shared" ref="Q5:Q15" si="7">(O5+P5)</f>
        <v>7755</v>
      </c>
      <c r="R5">
        <f t="shared" ref="R5:R20" si="8">O5*E5</f>
        <v>7400</v>
      </c>
      <c r="S5">
        <f t="shared" ref="S5:S20" si="9">P5*E5</f>
        <v>355</v>
      </c>
      <c r="X5" s="15"/>
    </row>
    <row r="6" spans="2:24" ht="81.75" customHeight="1" x14ac:dyDescent="0.25">
      <c r="B6" s="11" t="s">
        <v>27</v>
      </c>
      <c r="C6" s="11" t="s">
        <v>25</v>
      </c>
      <c r="D6" s="15" t="s">
        <v>28</v>
      </c>
      <c r="E6" s="16">
        <v>1</v>
      </c>
      <c r="F6" s="16">
        <f t="shared" si="0"/>
        <v>677.73109243697479</v>
      </c>
      <c r="G6" s="16">
        <f t="shared" si="1"/>
        <v>150</v>
      </c>
      <c r="H6" s="53">
        <f t="shared" si="2"/>
        <v>49.663865546218489</v>
      </c>
      <c r="I6" s="53">
        <f t="shared" si="3"/>
        <v>107.60504201680672</v>
      </c>
      <c r="J6" s="16">
        <f t="shared" si="4"/>
        <v>985</v>
      </c>
      <c r="K6" s="53">
        <f t="shared" si="5"/>
        <v>827.73109243697479</v>
      </c>
      <c r="L6" s="53">
        <f t="shared" si="6"/>
        <v>827.73109243697479</v>
      </c>
      <c r="O6" s="54">
        <v>835</v>
      </c>
      <c r="P6" s="54">
        <v>150</v>
      </c>
      <c r="Q6" s="54">
        <f t="shared" si="7"/>
        <v>985</v>
      </c>
      <c r="R6">
        <f t="shared" si="8"/>
        <v>835</v>
      </c>
      <c r="S6">
        <f t="shared" si="9"/>
        <v>150</v>
      </c>
    </row>
    <row r="7" spans="2:24" ht="61.5" customHeight="1" x14ac:dyDescent="0.25">
      <c r="B7" s="11" t="s">
        <v>29</v>
      </c>
      <c r="C7" s="11" t="s">
        <v>25</v>
      </c>
      <c r="D7" s="17" t="s">
        <v>255</v>
      </c>
      <c r="E7" s="16">
        <v>1</v>
      </c>
      <c r="F7" s="16">
        <f t="shared" si="0"/>
        <v>330.96638655462186</v>
      </c>
      <c r="G7" s="16">
        <f t="shared" si="1"/>
        <v>85</v>
      </c>
      <c r="H7" s="53">
        <f t="shared" si="2"/>
        <v>24.957983193277311</v>
      </c>
      <c r="I7" s="53">
        <f t="shared" si="3"/>
        <v>54.075630252100844</v>
      </c>
      <c r="J7" s="16">
        <f t="shared" si="4"/>
        <v>495</v>
      </c>
      <c r="K7" s="53">
        <f t="shared" si="5"/>
        <v>415.96638655462186</v>
      </c>
      <c r="L7" s="53">
        <f t="shared" si="6"/>
        <v>415.96638655462186</v>
      </c>
      <c r="O7" s="54">
        <v>410</v>
      </c>
      <c r="P7" s="54">
        <v>85</v>
      </c>
      <c r="Q7" s="54">
        <f t="shared" si="7"/>
        <v>495</v>
      </c>
      <c r="R7">
        <f t="shared" si="8"/>
        <v>410</v>
      </c>
      <c r="S7">
        <f t="shared" si="9"/>
        <v>85</v>
      </c>
    </row>
    <row r="8" spans="2:24" ht="123.75" customHeight="1" x14ac:dyDescent="0.25">
      <c r="B8" s="11" t="s">
        <v>31</v>
      </c>
      <c r="C8" s="11" t="s">
        <v>25</v>
      </c>
      <c r="D8" s="15" t="s">
        <v>38</v>
      </c>
      <c r="E8" s="16">
        <v>1</v>
      </c>
      <c r="F8" s="16">
        <f t="shared" si="0"/>
        <v>314.70588235294122</v>
      </c>
      <c r="G8" s="16">
        <f t="shared" si="1"/>
        <v>1450</v>
      </c>
      <c r="H8" s="53">
        <f t="shared" si="2"/>
        <v>105.88235294117646</v>
      </c>
      <c r="I8" s="53">
        <f t="shared" si="3"/>
        <v>229.41176470588238</v>
      </c>
      <c r="J8" s="16">
        <f t="shared" si="4"/>
        <v>2100</v>
      </c>
      <c r="K8" s="53">
        <f t="shared" si="5"/>
        <v>1764.7058823529412</v>
      </c>
      <c r="L8" s="53">
        <f t="shared" si="6"/>
        <v>1764.7058823529412</v>
      </c>
      <c r="O8" s="54">
        <v>650</v>
      </c>
      <c r="P8" s="54">
        <v>1450</v>
      </c>
      <c r="Q8" s="54">
        <f t="shared" si="7"/>
        <v>2100</v>
      </c>
      <c r="R8">
        <f t="shared" si="8"/>
        <v>650</v>
      </c>
      <c r="S8">
        <f t="shared" si="9"/>
        <v>1450</v>
      </c>
    </row>
    <row r="9" spans="2:24" ht="124.5" customHeight="1" x14ac:dyDescent="0.25">
      <c r="B9" s="11" t="s">
        <v>33</v>
      </c>
      <c r="C9" s="11" t="s">
        <v>25</v>
      </c>
      <c r="D9" s="15" t="s">
        <v>40</v>
      </c>
      <c r="E9" s="16">
        <v>1</v>
      </c>
      <c r="F9" s="16">
        <f t="shared" si="0"/>
        <v>773.10924369747897</v>
      </c>
      <c r="G9" s="16">
        <f t="shared" si="1"/>
        <v>0</v>
      </c>
      <c r="H9" s="53">
        <f t="shared" si="2"/>
        <v>46.386554621848738</v>
      </c>
      <c r="I9" s="53">
        <f t="shared" si="3"/>
        <v>100.50420168067227</v>
      </c>
      <c r="J9" s="16">
        <f t="shared" si="4"/>
        <v>920</v>
      </c>
      <c r="K9" s="53">
        <f t="shared" si="5"/>
        <v>773.10924369747897</v>
      </c>
      <c r="L9" s="53">
        <f t="shared" si="6"/>
        <v>773.10924369747897</v>
      </c>
      <c r="O9" s="54">
        <v>920</v>
      </c>
      <c r="P9" s="54">
        <v>0</v>
      </c>
      <c r="Q9" s="54">
        <f t="shared" si="7"/>
        <v>920</v>
      </c>
      <c r="R9">
        <f t="shared" si="8"/>
        <v>920</v>
      </c>
      <c r="S9">
        <f t="shared" si="9"/>
        <v>0</v>
      </c>
    </row>
    <row r="10" spans="2:24" ht="45" x14ac:dyDescent="0.25">
      <c r="B10" s="11" t="s">
        <v>35</v>
      </c>
      <c r="C10" s="11" t="s">
        <v>25</v>
      </c>
      <c r="D10" s="15" t="s">
        <v>42</v>
      </c>
      <c r="E10" s="42">
        <v>1</v>
      </c>
      <c r="F10" s="16">
        <f t="shared" si="0"/>
        <v>1584.7058823529412</v>
      </c>
      <c r="G10" s="16">
        <f t="shared" si="1"/>
        <v>180</v>
      </c>
      <c r="H10" s="53">
        <f t="shared" si="2"/>
        <v>105.88235294117646</v>
      </c>
      <c r="I10" s="53">
        <f t="shared" si="3"/>
        <v>229.41176470588238</v>
      </c>
      <c r="J10" s="16">
        <f t="shared" si="4"/>
        <v>2100</v>
      </c>
      <c r="K10" s="53">
        <f t="shared" si="5"/>
        <v>1764.7058823529412</v>
      </c>
      <c r="L10" s="53">
        <f t="shared" si="6"/>
        <v>1764.7058823529412</v>
      </c>
      <c r="O10" s="54">
        <v>1920</v>
      </c>
      <c r="P10" s="54">
        <v>180</v>
      </c>
      <c r="Q10" s="54">
        <f t="shared" si="7"/>
        <v>2100</v>
      </c>
      <c r="R10">
        <f t="shared" si="8"/>
        <v>1920</v>
      </c>
      <c r="S10">
        <f t="shared" si="9"/>
        <v>180</v>
      </c>
    </row>
    <row r="11" spans="2:24" ht="63" customHeight="1" x14ac:dyDescent="0.25">
      <c r="B11" s="11" t="s">
        <v>37</v>
      </c>
      <c r="C11" s="11" t="s">
        <v>25</v>
      </c>
      <c r="D11" s="15" t="s">
        <v>44</v>
      </c>
      <c r="E11" s="16">
        <v>1</v>
      </c>
      <c r="F11" s="16">
        <f>O11</f>
        <v>0</v>
      </c>
      <c r="G11" s="16">
        <f>K11</f>
        <v>210.0840336134454</v>
      </c>
      <c r="H11" s="53">
        <f t="shared" si="2"/>
        <v>12.605042016806724</v>
      </c>
      <c r="I11" s="53">
        <f t="shared" si="3"/>
        <v>27.310924369747902</v>
      </c>
      <c r="J11" s="16">
        <f t="shared" si="4"/>
        <v>250.00000000000003</v>
      </c>
      <c r="K11" s="53">
        <f t="shared" si="5"/>
        <v>210.0840336134454</v>
      </c>
      <c r="L11" s="53">
        <f t="shared" si="6"/>
        <v>210.0840336134454</v>
      </c>
      <c r="O11" s="54">
        <v>0</v>
      </c>
      <c r="P11" s="54">
        <v>250</v>
      </c>
      <c r="Q11" s="54">
        <f t="shared" si="7"/>
        <v>250</v>
      </c>
      <c r="R11">
        <f t="shared" si="8"/>
        <v>0</v>
      </c>
      <c r="S11">
        <f t="shared" si="9"/>
        <v>250</v>
      </c>
    </row>
    <row r="12" spans="2:24" ht="112.5" customHeight="1" x14ac:dyDescent="0.25">
      <c r="B12" s="11" t="s">
        <v>39</v>
      </c>
      <c r="C12" s="11" t="s">
        <v>25</v>
      </c>
      <c r="D12" s="15" t="s">
        <v>46</v>
      </c>
      <c r="E12" s="16">
        <v>1</v>
      </c>
      <c r="F12" s="16">
        <f>K12-G12</f>
        <v>375.0840336134454</v>
      </c>
      <c r="G12" s="16">
        <f>P12</f>
        <v>35</v>
      </c>
      <c r="H12" s="53">
        <f t="shared" si="2"/>
        <v>24.605042016806724</v>
      </c>
      <c r="I12" s="53">
        <f t="shared" si="3"/>
        <v>53.310924369747902</v>
      </c>
      <c r="J12" s="16">
        <f t="shared" si="4"/>
        <v>488.00000000000006</v>
      </c>
      <c r="K12" s="53">
        <f t="shared" si="5"/>
        <v>410.0840336134454</v>
      </c>
      <c r="L12" s="53">
        <f t="shared" si="6"/>
        <v>410.0840336134454</v>
      </c>
      <c r="O12" s="54">
        <v>453</v>
      </c>
      <c r="P12" s="54">
        <v>35</v>
      </c>
      <c r="Q12" s="54">
        <f t="shared" si="7"/>
        <v>488</v>
      </c>
      <c r="R12">
        <f t="shared" si="8"/>
        <v>453</v>
      </c>
      <c r="S12">
        <f t="shared" si="9"/>
        <v>35</v>
      </c>
    </row>
    <row r="13" spans="2:24" ht="69.75" customHeight="1" x14ac:dyDescent="0.25">
      <c r="B13" s="11" t="s">
        <v>41</v>
      </c>
      <c r="C13" s="11" t="s">
        <v>25</v>
      </c>
      <c r="D13" s="15" t="s">
        <v>48</v>
      </c>
      <c r="E13" s="16">
        <v>1</v>
      </c>
      <c r="F13" s="16">
        <f>K13-G13</f>
        <v>181.60504201680672</v>
      </c>
      <c r="G13" s="16">
        <f>P13</f>
        <v>6</v>
      </c>
      <c r="H13" s="53">
        <f t="shared" si="2"/>
        <v>11.256302521008402</v>
      </c>
      <c r="I13" s="53">
        <f t="shared" si="3"/>
        <v>24.388655462184875</v>
      </c>
      <c r="J13" s="16">
        <f t="shared" si="4"/>
        <v>223.25</v>
      </c>
      <c r="K13" s="53">
        <f t="shared" si="5"/>
        <v>187.60504201680672</v>
      </c>
      <c r="L13" s="53">
        <f t="shared" si="6"/>
        <v>187.60504201680672</v>
      </c>
      <c r="O13" s="54">
        <v>217.25</v>
      </c>
      <c r="P13" s="54">
        <v>6</v>
      </c>
      <c r="Q13" s="54">
        <f t="shared" si="7"/>
        <v>223.25</v>
      </c>
      <c r="R13">
        <f t="shared" si="8"/>
        <v>217.25</v>
      </c>
      <c r="S13">
        <f t="shared" si="9"/>
        <v>6</v>
      </c>
    </row>
    <row r="14" spans="2:24" ht="98.25" customHeight="1" x14ac:dyDescent="0.25">
      <c r="B14" s="11" t="s">
        <v>43</v>
      </c>
      <c r="C14" s="11" t="s">
        <v>25</v>
      </c>
      <c r="D14" s="15" t="s">
        <v>50</v>
      </c>
      <c r="E14" s="16">
        <v>1</v>
      </c>
      <c r="F14" s="16">
        <f>O14</f>
        <v>0</v>
      </c>
      <c r="G14" s="16">
        <f>K14</f>
        <v>1092.4369747899161</v>
      </c>
      <c r="H14" s="53">
        <f t="shared" si="2"/>
        <v>65.546218487394967</v>
      </c>
      <c r="I14" s="53">
        <f t="shared" si="3"/>
        <v>142.0168067226891</v>
      </c>
      <c r="J14" s="16">
        <f t="shared" si="4"/>
        <v>1300.0000000000002</v>
      </c>
      <c r="K14" s="53">
        <f t="shared" si="5"/>
        <v>1092.4369747899161</v>
      </c>
      <c r="L14" s="53">
        <f t="shared" si="6"/>
        <v>1092.4369747899161</v>
      </c>
      <c r="O14" s="54">
        <v>0</v>
      </c>
      <c r="P14" s="54">
        <v>1300</v>
      </c>
      <c r="Q14" s="54">
        <f t="shared" si="7"/>
        <v>1300</v>
      </c>
      <c r="R14">
        <f t="shared" si="8"/>
        <v>0</v>
      </c>
      <c r="S14">
        <f t="shared" si="9"/>
        <v>1300</v>
      </c>
    </row>
    <row r="15" spans="2:24" ht="57.75" customHeight="1" x14ac:dyDescent="0.25">
      <c r="B15" s="11" t="s">
        <v>45</v>
      </c>
      <c r="C15" s="11" t="s">
        <v>25</v>
      </c>
      <c r="D15" s="15" t="s">
        <v>52</v>
      </c>
      <c r="E15" s="16">
        <v>0</v>
      </c>
      <c r="F15" s="16">
        <f>O15</f>
        <v>0</v>
      </c>
      <c r="G15" s="16">
        <f>K15</f>
        <v>1008.4033613445379</v>
      </c>
      <c r="H15" s="53">
        <f t="shared" si="2"/>
        <v>60.504201680672267</v>
      </c>
      <c r="I15" s="53">
        <f t="shared" si="3"/>
        <v>131.09243697478993</v>
      </c>
      <c r="J15" s="16">
        <f t="shared" si="4"/>
        <v>0</v>
      </c>
      <c r="K15" s="53">
        <f t="shared" si="5"/>
        <v>1008.4033613445379</v>
      </c>
      <c r="L15" s="53">
        <f t="shared" si="6"/>
        <v>0</v>
      </c>
      <c r="O15" s="54">
        <v>0</v>
      </c>
      <c r="P15" s="54">
        <v>1200</v>
      </c>
      <c r="Q15">
        <f t="shared" si="7"/>
        <v>1200</v>
      </c>
      <c r="R15">
        <f t="shared" si="8"/>
        <v>0</v>
      </c>
      <c r="S15">
        <f t="shared" si="9"/>
        <v>0</v>
      </c>
    </row>
    <row r="16" spans="2:24" ht="48" customHeight="1" x14ac:dyDescent="0.25">
      <c r="B16" s="11" t="s">
        <v>47</v>
      </c>
      <c r="C16" s="11" t="s">
        <v>25</v>
      </c>
      <c r="D16" s="15" t="s">
        <v>56</v>
      </c>
      <c r="E16" s="16">
        <v>1</v>
      </c>
      <c r="F16" s="16">
        <f>K16-G16</f>
        <v>128.8655462184874</v>
      </c>
      <c r="G16" s="16">
        <f>P16</f>
        <v>35</v>
      </c>
      <c r="H16" s="53">
        <f t="shared" si="2"/>
        <v>9.8319327731092425</v>
      </c>
      <c r="I16" s="53">
        <f t="shared" si="3"/>
        <v>21.302521008403364</v>
      </c>
      <c r="J16" s="16">
        <f t="shared" si="4"/>
        <v>195</v>
      </c>
      <c r="K16" s="53">
        <f t="shared" si="5"/>
        <v>163.8655462184874</v>
      </c>
      <c r="L16" s="53">
        <f t="shared" si="6"/>
        <v>163.8655462184874</v>
      </c>
      <c r="O16" s="54">
        <v>160</v>
      </c>
      <c r="P16" s="54">
        <v>35</v>
      </c>
      <c r="Q16" s="54">
        <f>O16+P16</f>
        <v>195</v>
      </c>
      <c r="R16">
        <f t="shared" si="8"/>
        <v>160</v>
      </c>
      <c r="S16">
        <f t="shared" si="9"/>
        <v>35</v>
      </c>
    </row>
    <row r="17" spans="2:20" ht="67.5" customHeight="1" x14ac:dyDescent="0.25">
      <c r="B17" s="11" t="s">
        <v>49</v>
      </c>
      <c r="C17" s="11" t="s">
        <v>25</v>
      </c>
      <c r="D17" s="15" t="s">
        <v>58</v>
      </c>
      <c r="E17" s="16">
        <v>1</v>
      </c>
      <c r="F17" s="16">
        <f>K17-G17</f>
        <v>119.32773109243698</v>
      </c>
      <c r="G17" s="16">
        <f>P17</f>
        <v>200</v>
      </c>
      <c r="H17" s="53">
        <f t="shared" si="2"/>
        <v>19.159663865546218</v>
      </c>
      <c r="I17" s="53">
        <f t="shared" si="3"/>
        <v>41.512605042016808</v>
      </c>
      <c r="J17" s="16">
        <f t="shared" si="4"/>
        <v>380</v>
      </c>
      <c r="K17" s="53">
        <f t="shared" si="5"/>
        <v>319.32773109243698</v>
      </c>
      <c r="L17" s="53">
        <f t="shared" si="6"/>
        <v>319.32773109243698</v>
      </c>
      <c r="O17" s="54">
        <v>180</v>
      </c>
      <c r="P17" s="54">
        <v>200</v>
      </c>
      <c r="Q17" s="54">
        <f>O17+P17</f>
        <v>380</v>
      </c>
      <c r="R17">
        <f t="shared" si="8"/>
        <v>180</v>
      </c>
      <c r="S17">
        <f t="shared" si="9"/>
        <v>200</v>
      </c>
    </row>
    <row r="18" spans="2:20" ht="89.25" customHeight="1" x14ac:dyDescent="0.25">
      <c r="B18" s="11" t="s">
        <v>51</v>
      </c>
      <c r="C18" s="11" t="s">
        <v>25</v>
      </c>
      <c r="D18" s="15" t="s">
        <v>142</v>
      </c>
      <c r="E18" s="16">
        <v>0</v>
      </c>
      <c r="F18" s="16">
        <f>K18-G18</f>
        <v>179.66386554621852</v>
      </c>
      <c r="G18" s="16">
        <f>P18</f>
        <v>180</v>
      </c>
      <c r="H18" s="53">
        <f t="shared" si="2"/>
        <v>21.579831932773111</v>
      </c>
      <c r="I18" s="53">
        <f t="shared" si="3"/>
        <v>46.756302521008408</v>
      </c>
      <c r="J18" s="16">
        <f t="shared" si="4"/>
        <v>0</v>
      </c>
      <c r="K18" s="53">
        <f t="shared" si="5"/>
        <v>359.66386554621852</v>
      </c>
      <c r="L18" s="53">
        <f t="shared" si="6"/>
        <v>0</v>
      </c>
      <c r="O18" s="54">
        <v>248</v>
      </c>
      <c r="P18" s="54">
        <v>180</v>
      </c>
      <c r="Q18" s="54">
        <f>O18+P18</f>
        <v>428</v>
      </c>
      <c r="R18">
        <f t="shared" si="8"/>
        <v>0</v>
      </c>
      <c r="S18">
        <f t="shared" si="9"/>
        <v>0</v>
      </c>
    </row>
    <row r="19" spans="2:20" ht="33.75" customHeight="1" x14ac:dyDescent="0.25">
      <c r="B19" s="11" t="s">
        <v>53</v>
      </c>
      <c r="C19" s="11" t="s">
        <v>25</v>
      </c>
      <c r="D19" s="15" t="s">
        <v>194</v>
      </c>
      <c r="E19" s="16">
        <v>1</v>
      </c>
      <c r="F19" s="16">
        <f>K19-G19</f>
        <v>16936.974789915967</v>
      </c>
      <c r="G19" s="16">
        <f>P19</f>
        <v>500</v>
      </c>
      <c r="H19" s="53">
        <f t="shared" si="2"/>
        <v>1046.2184873949579</v>
      </c>
      <c r="I19" s="53">
        <f t="shared" si="3"/>
        <v>2266.8067226890757</v>
      </c>
      <c r="J19" s="16">
        <f t="shared" si="4"/>
        <v>20750</v>
      </c>
      <c r="K19" s="53">
        <f t="shared" si="5"/>
        <v>17436.974789915967</v>
      </c>
      <c r="L19" s="53">
        <f t="shared" si="6"/>
        <v>17436.974789915967</v>
      </c>
      <c r="O19" s="54">
        <v>20250</v>
      </c>
      <c r="P19" s="54">
        <v>500</v>
      </c>
      <c r="Q19" s="54">
        <f>O19+P19</f>
        <v>20750</v>
      </c>
      <c r="R19">
        <f t="shared" si="8"/>
        <v>20250</v>
      </c>
      <c r="S19">
        <f t="shared" si="9"/>
        <v>500</v>
      </c>
    </row>
    <row r="20" spans="2:20" ht="33" customHeight="1" x14ac:dyDescent="0.25">
      <c r="B20" s="11" t="s">
        <v>55</v>
      </c>
      <c r="C20" s="11" t="s">
        <v>25</v>
      </c>
      <c r="D20" s="15" t="s">
        <v>144</v>
      </c>
      <c r="E20" s="16">
        <v>1</v>
      </c>
      <c r="F20" s="16">
        <f>K20-G20</f>
        <v>198.31932773109244</v>
      </c>
      <c r="G20" s="16">
        <f>P20</f>
        <v>0</v>
      </c>
      <c r="H20" s="53">
        <f t="shared" si="2"/>
        <v>11.899159663865547</v>
      </c>
      <c r="I20" s="53">
        <f t="shared" si="3"/>
        <v>25.781512605042018</v>
      </c>
      <c r="J20" s="16">
        <f t="shared" si="4"/>
        <v>236.00000000000003</v>
      </c>
      <c r="K20" s="53">
        <f t="shared" si="5"/>
        <v>198.31932773109244</v>
      </c>
      <c r="L20" s="53">
        <f t="shared" si="6"/>
        <v>198.31932773109244</v>
      </c>
      <c r="O20" s="54">
        <v>236</v>
      </c>
      <c r="P20" s="54">
        <v>0</v>
      </c>
      <c r="Q20" s="54">
        <f>O20+P20</f>
        <v>236</v>
      </c>
      <c r="R20">
        <f t="shared" si="8"/>
        <v>236</v>
      </c>
      <c r="S20">
        <f t="shared" si="9"/>
        <v>0</v>
      </c>
    </row>
    <row r="21" spans="2:20" x14ac:dyDescent="0.25">
      <c r="D21" s="55"/>
      <c r="E21" s="1"/>
      <c r="F21" s="1"/>
      <c r="G21" s="1"/>
      <c r="H21" s="54"/>
      <c r="I21" s="54"/>
      <c r="J21" s="1"/>
      <c r="K21" s="54"/>
      <c r="O21" s="54"/>
      <c r="P21" s="54"/>
      <c r="Q21" s="54"/>
    </row>
    <row r="22" spans="2:20" x14ac:dyDescent="0.25">
      <c r="E22" s="1"/>
      <c r="F22" s="1"/>
      <c r="G22" s="1"/>
      <c r="H22" s="54"/>
      <c r="I22" s="54"/>
      <c r="J22" s="1">
        <f>SUM(J5:J20)</f>
        <v>38177.25</v>
      </c>
      <c r="K22" s="1">
        <f>SUM(K5:K20)</f>
        <v>33449.789915966387</v>
      </c>
      <c r="L22" s="1">
        <f>SUM(L5:L20)</f>
        <v>32081.722689075632</v>
      </c>
      <c r="R22" s="1">
        <f>SUM(R5:R20)</f>
        <v>33631.25</v>
      </c>
      <c r="S22" s="1">
        <f>SUM(S5:S20)</f>
        <v>4546</v>
      </c>
      <c r="T22" s="1">
        <f>R22+S22</f>
        <v>38177.25</v>
      </c>
    </row>
    <row r="23" spans="2:20" x14ac:dyDescent="0.25">
      <c r="E23" s="1"/>
      <c r="F23" s="1"/>
      <c r="G23" s="1"/>
    </row>
    <row r="24" spans="2:20" x14ac:dyDescent="0.25">
      <c r="B24" s="21" t="s">
        <v>69</v>
      </c>
      <c r="C24" s="9"/>
      <c r="D24" s="9"/>
      <c r="E24" s="9"/>
      <c r="F24" s="9"/>
      <c r="G24" s="9"/>
      <c r="H24" s="9"/>
      <c r="I24" s="9"/>
      <c r="J24" s="9"/>
      <c r="K24" s="9"/>
      <c r="L24" s="51"/>
    </row>
    <row r="25" spans="2:20" ht="112.5" customHeight="1" x14ac:dyDescent="0.25">
      <c r="B25" s="11" t="s">
        <v>70</v>
      </c>
      <c r="C25" s="11" t="s">
        <v>25</v>
      </c>
      <c r="D25" s="15" t="s">
        <v>256</v>
      </c>
      <c r="E25" s="16">
        <v>1</v>
      </c>
      <c r="F25" s="13">
        <f>O25</f>
        <v>0</v>
      </c>
      <c r="G25" s="13">
        <f>K25</f>
        <v>197.47899159663865</v>
      </c>
      <c r="H25" s="53">
        <f t="shared" ref="H25:H41" si="10">(F25+G25)*0.06</f>
        <v>11.848739495798318</v>
      </c>
      <c r="I25" s="53">
        <f t="shared" ref="I25:I41" si="11">(G25+F25)*0.13</f>
        <v>25.672268907563026</v>
      </c>
      <c r="J25" s="13">
        <f t="shared" ref="J25:J41" si="12">(F25+G25+H25+I25)*E25</f>
        <v>235</v>
      </c>
      <c r="K25" s="53">
        <f t="shared" ref="K25:K41" si="13">Q25/1.19</f>
        <v>197.47899159663865</v>
      </c>
      <c r="L25" s="53">
        <f t="shared" ref="L25:L41" si="14">K25*E25</f>
        <v>197.47899159663865</v>
      </c>
      <c r="O25" s="54">
        <v>0</v>
      </c>
      <c r="P25" s="54">
        <v>235</v>
      </c>
      <c r="Q25" s="54">
        <f t="shared" ref="Q25:Q41" si="15">O25+P25</f>
        <v>235</v>
      </c>
      <c r="R25">
        <f t="shared" ref="R25:R41" si="16">O25*E25</f>
        <v>0</v>
      </c>
      <c r="S25">
        <f t="shared" ref="S25:S41" si="17">P25*E25</f>
        <v>235</v>
      </c>
    </row>
    <row r="26" spans="2:20" ht="95.25" customHeight="1" x14ac:dyDescent="0.25">
      <c r="B26" s="11" t="s">
        <v>72</v>
      </c>
      <c r="C26" s="11" t="s">
        <v>25</v>
      </c>
      <c r="D26" s="15" t="s">
        <v>257</v>
      </c>
      <c r="E26" s="16">
        <v>1</v>
      </c>
      <c r="F26" s="16">
        <f>O26</f>
        <v>0</v>
      </c>
      <c r="G26" s="16">
        <f>K26</f>
        <v>235.29411764705884</v>
      </c>
      <c r="H26" s="53">
        <f t="shared" si="10"/>
        <v>14.117647058823531</v>
      </c>
      <c r="I26" s="53">
        <f t="shared" si="11"/>
        <v>30.588235294117649</v>
      </c>
      <c r="J26" s="16">
        <f t="shared" si="12"/>
        <v>280</v>
      </c>
      <c r="K26" s="53">
        <f t="shared" si="13"/>
        <v>235.29411764705884</v>
      </c>
      <c r="L26" s="53">
        <f t="shared" si="14"/>
        <v>235.29411764705884</v>
      </c>
      <c r="O26" s="54">
        <v>0</v>
      </c>
      <c r="P26" s="54">
        <v>280</v>
      </c>
      <c r="Q26" s="54">
        <f t="shared" si="15"/>
        <v>280</v>
      </c>
      <c r="R26">
        <f t="shared" si="16"/>
        <v>0</v>
      </c>
      <c r="S26">
        <f t="shared" si="17"/>
        <v>280</v>
      </c>
    </row>
    <row r="27" spans="2:20" ht="115.5" customHeight="1" x14ac:dyDescent="0.25">
      <c r="B27" s="11" t="s">
        <v>74</v>
      </c>
      <c r="C27" s="11" t="s">
        <v>25</v>
      </c>
      <c r="D27" s="15" t="s">
        <v>77</v>
      </c>
      <c r="E27" s="16">
        <v>1</v>
      </c>
      <c r="F27" s="16">
        <f>O27</f>
        <v>0</v>
      </c>
      <c r="G27" s="16">
        <f>K27</f>
        <v>126.05042016806723</v>
      </c>
      <c r="H27" s="53">
        <f t="shared" si="10"/>
        <v>7.5630252100840334</v>
      </c>
      <c r="I27" s="53">
        <f t="shared" si="11"/>
        <v>16.386554621848742</v>
      </c>
      <c r="J27" s="16">
        <f t="shared" si="12"/>
        <v>150</v>
      </c>
      <c r="K27" s="53">
        <f t="shared" si="13"/>
        <v>126.05042016806723</v>
      </c>
      <c r="L27" s="53">
        <f t="shared" si="14"/>
        <v>126.05042016806723</v>
      </c>
      <c r="O27" s="54">
        <v>0</v>
      </c>
      <c r="P27" s="54">
        <v>150</v>
      </c>
      <c r="Q27" s="54">
        <f t="shared" si="15"/>
        <v>150</v>
      </c>
      <c r="R27">
        <f t="shared" si="16"/>
        <v>0</v>
      </c>
      <c r="S27">
        <f t="shared" si="17"/>
        <v>150</v>
      </c>
    </row>
    <row r="28" spans="2:20" ht="30" x14ac:dyDescent="0.25">
      <c r="B28" s="11" t="s">
        <v>76</v>
      </c>
      <c r="C28" s="11" t="s">
        <v>25</v>
      </c>
      <c r="D28" s="15" t="s">
        <v>151</v>
      </c>
      <c r="E28" s="16">
        <v>1</v>
      </c>
      <c r="F28" s="16">
        <f>K28-G28</f>
        <v>75.630252100840337</v>
      </c>
      <c r="G28" s="16">
        <f>P28</f>
        <v>0</v>
      </c>
      <c r="H28" s="53">
        <f t="shared" si="10"/>
        <v>4.53781512605042</v>
      </c>
      <c r="I28" s="53">
        <f t="shared" si="11"/>
        <v>9.8319327731092443</v>
      </c>
      <c r="J28" s="16">
        <f t="shared" si="12"/>
        <v>90</v>
      </c>
      <c r="K28" s="53">
        <f t="shared" si="13"/>
        <v>75.630252100840337</v>
      </c>
      <c r="L28" s="53">
        <f t="shared" si="14"/>
        <v>75.630252100840337</v>
      </c>
      <c r="O28" s="54">
        <v>90</v>
      </c>
      <c r="P28" s="54">
        <v>0</v>
      </c>
      <c r="Q28" s="54">
        <f t="shared" si="15"/>
        <v>90</v>
      </c>
      <c r="R28">
        <f t="shared" si="16"/>
        <v>90</v>
      </c>
      <c r="S28">
        <f t="shared" si="17"/>
        <v>0</v>
      </c>
    </row>
    <row r="29" spans="2:20" ht="30" x14ac:dyDescent="0.25">
      <c r="B29" s="11" t="s">
        <v>78</v>
      </c>
      <c r="C29" s="11"/>
      <c r="D29" s="15" t="s">
        <v>153</v>
      </c>
      <c r="E29" s="16">
        <v>1</v>
      </c>
      <c r="F29" s="16">
        <f>K29-G29</f>
        <v>100.84033613445379</v>
      </c>
      <c r="G29" s="16">
        <f>P29</f>
        <v>0</v>
      </c>
      <c r="H29" s="53">
        <f t="shared" si="10"/>
        <v>6.0504201680672276</v>
      </c>
      <c r="I29" s="53">
        <f t="shared" si="11"/>
        <v>13.109243697478993</v>
      </c>
      <c r="J29" s="16">
        <f t="shared" si="12"/>
        <v>120.00000000000001</v>
      </c>
      <c r="K29" s="53">
        <f t="shared" si="13"/>
        <v>100.84033613445379</v>
      </c>
      <c r="L29" s="53">
        <f t="shared" si="14"/>
        <v>100.84033613445379</v>
      </c>
      <c r="O29" s="54">
        <v>120</v>
      </c>
      <c r="P29" s="54">
        <v>0</v>
      </c>
      <c r="Q29" s="54">
        <f t="shared" si="15"/>
        <v>120</v>
      </c>
      <c r="R29">
        <f t="shared" si="16"/>
        <v>120</v>
      </c>
      <c r="S29">
        <f t="shared" si="17"/>
        <v>0</v>
      </c>
    </row>
    <row r="30" spans="2:20" ht="105" customHeight="1" x14ac:dyDescent="0.25">
      <c r="B30" s="11" t="s">
        <v>80</v>
      </c>
      <c r="C30" s="11" t="s">
        <v>25</v>
      </c>
      <c r="D30" s="15" t="s">
        <v>83</v>
      </c>
      <c r="E30" s="16">
        <v>0</v>
      </c>
      <c r="F30" s="16">
        <f>O30</f>
        <v>0</v>
      </c>
      <c r="G30" s="16">
        <f>K30</f>
        <v>92.436974789915965</v>
      </c>
      <c r="H30" s="53">
        <f t="shared" si="10"/>
        <v>5.5462184873949578</v>
      </c>
      <c r="I30" s="53">
        <f t="shared" si="11"/>
        <v>12.016806722689076</v>
      </c>
      <c r="J30" s="16">
        <f t="shared" si="12"/>
        <v>0</v>
      </c>
      <c r="K30" s="53">
        <f t="shared" si="13"/>
        <v>92.436974789915965</v>
      </c>
      <c r="L30" s="53">
        <f t="shared" si="14"/>
        <v>0</v>
      </c>
      <c r="O30" s="54">
        <v>0</v>
      </c>
      <c r="P30" s="54">
        <v>110</v>
      </c>
      <c r="Q30" s="54">
        <f t="shared" si="15"/>
        <v>110</v>
      </c>
      <c r="R30">
        <f t="shared" si="16"/>
        <v>0</v>
      </c>
      <c r="S30">
        <f t="shared" si="17"/>
        <v>0</v>
      </c>
    </row>
    <row r="31" spans="2:20" ht="30" x14ac:dyDescent="0.25">
      <c r="B31" s="11" t="s">
        <v>82</v>
      </c>
      <c r="C31" s="11" t="s">
        <v>25</v>
      </c>
      <c r="D31" s="15" t="s">
        <v>85</v>
      </c>
      <c r="E31" s="16">
        <v>0</v>
      </c>
      <c r="F31" s="16">
        <f>K31-G31</f>
        <v>33.613445378151262</v>
      </c>
      <c r="G31" s="16">
        <f>P31</f>
        <v>0</v>
      </c>
      <c r="H31" s="53">
        <f t="shared" si="10"/>
        <v>2.0168067226890756</v>
      </c>
      <c r="I31" s="53">
        <f t="shared" si="11"/>
        <v>4.3697478991596643</v>
      </c>
      <c r="J31" s="16">
        <f t="shared" si="12"/>
        <v>0</v>
      </c>
      <c r="K31" s="53">
        <f t="shared" si="13"/>
        <v>33.613445378151262</v>
      </c>
      <c r="L31" s="53">
        <f t="shared" si="14"/>
        <v>0</v>
      </c>
      <c r="O31" s="54">
        <v>40</v>
      </c>
      <c r="P31" s="54">
        <v>0</v>
      </c>
      <c r="Q31" s="54">
        <f t="shared" si="15"/>
        <v>40</v>
      </c>
      <c r="R31">
        <f t="shared" si="16"/>
        <v>0</v>
      </c>
      <c r="S31">
        <f t="shared" si="17"/>
        <v>0</v>
      </c>
    </row>
    <row r="32" spans="2:20" ht="30" x14ac:dyDescent="0.25">
      <c r="B32" s="11" t="s">
        <v>84</v>
      </c>
      <c r="C32" s="11"/>
      <c r="D32" s="15" t="s">
        <v>87</v>
      </c>
      <c r="E32" s="16">
        <v>0</v>
      </c>
      <c r="F32" s="16">
        <f>K32-G32</f>
        <v>67.226890756302524</v>
      </c>
      <c r="G32" s="16">
        <f>P32</f>
        <v>0</v>
      </c>
      <c r="H32" s="53">
        <f t="shared" si="10"/>
        <v>4.0336134453781511</v>
      </c>
      <c r="I32" s="53">
        <f t="shared" si="11"/>
        <v>8.7394957983193287</v>
      </c>
      <c r="J32" s="16">
        <f t="shared" si="12"/>
        <v>0</v>
      </c>
      <c r="K32" s="53">
        <f t="shared" si="13"/>
        <v>67.226890756302524</v>
      </c>
      <c r="L32" s="53">
        <f t="shared" si="14"/>
        <v>0</v>
      </c>
      <c r="O32" s="54">
        <v>80</v>
      </c>
      <c r="P32" s="54">
        <v>0</v>
      </c>
      <c r="Q32" s="54">
        <f t="shared" si="15"/>
        <v>80</v>
      </c>
      <c r="R32">
        <f t="shared" si="16"/>
        <v>0</v>
      </c>
      <c r="S32">
        <f t="shared" si="17"/>
        <v>0</v>
      </c>
    </row>
    <row r="33" spans="2:20" ht="125.25" customHeight="1" x14ac:dyDescent="0.25">
      <c r="B33" s="11" t="s">
        <v>86</v>
      </c>
      <c r="C33" s="11" t="s">
        <v>25</v>
      </c>
      <c r="D33" s="15" t="s">
        <v>89</v>
      </c>
      <c r="E33" s="16">
        <v>0</v>
      </c>
      <c r="F33" s="16">
        <f>O33</f>
        <v>0</v>
      </c>
      <c r="G33" s="16">
        <f>K33</f>
        <v>168.0672268907563</v>
      </c>
      <c r="H33" s="53">
        <f t="shared" si="10"/>
        <v>10.084033613445378</v>
      </c>
      <c r="I33" s="53">
        <f t="shared" si="11"/>
        <v>21.84873949579832</v>
      </c>
      <c r="J33" s="16">
        <f t="shared" si="12"/>
        <v>0</v>
      </c>
      <c r="K33" s="53">
        <f t="shared" si="13"/>
        <v>168.0672268907563</v>
      </c>
      <c r="L33" s="53">
        <f t="shared" si="14"/>
        <v>0</v>
      </c>
      <c r="O33" s="54">
        <v>0</v>
      </c>
      <c r="P33" s="54">
        <v>200</v>
      </c>
      <c r="Q33" s="54">
        <f t="shared" si="15"/>
        <v>200</v>
      </c>
      <c r="R33">
        <f t="shared" si="16"/>
        <v>0</v>
      </c>
      <c r="S33">
        <f t="shared" si="17"/>
        <v>0</v>
      </c>
    </row>
    <row r="34" spans="2:20" ht="30" x14ac:dyDescent="0.25">
      <c r="B34" s="11" t="s">
        <v>88</v>
      </c>
      <c r="C34" s="11" t="s">
        <v>25</v>
      </c>
      <c r="D34" s="15" t="s">
        <v>91</v>
      </c>
      <c r="E34" s="16">
        <v>0</v>
      </c>
      <c r="F34" s="16">
        <f>K34-G34</f>
        <v>84.033613445378151</v>
      </c>
      <c r="G34" s="16">
        <f>P34</f>
        <v>0</v>
      </c>
      <c r="H34" s="53">
        <f t="shared" si="10"/>
        <v>5.0420168067226889</v>
      </c>
      <c r="I34" s="53">
        <f t="shared" si="11"/>
        <v>10.92436974789916</v>
      </c>
      <c r="J34" s="16">
        <f t="shared" si="12"/>
        <v>0</v>
      </c>
      <c r="K34" s="53">
        <f t="shared" si="13"/>
        <v>84.033613445378151</v>
      </c>
      <c r="L34" s="53">
        <f t="shared" si="14"/>
        <v>0</v>
      </c>
      <c r="O34" s="54">
        <v>100</v>
      </c>
      <c r="P34" s="54">
        <v>0</v>
      </c>
      <c r="Q34" s="54">
        <f t="shared" si="15"/>
        <v>100</v>
      </c>
      <c r="R34">
        <f t="shared" si="16"/>
        <v>0</v>
      </c>
      <c r="S34">
        <f t="shared" si="17"/>
        <v>0</v>
      </c>
    </row>
    <row r="35" spans="2:20" ht="30" x14ac:dyDescent="0.25">
      <c r="B35" s="11" t="s">
        <v>90</v>
      </c>
      <c r="C35" s="11"/>
      <c r="D35" s="15" t="s">
        <v>93</v>
      </c>
      <c r="E35" s="16">
        <v>0</v>
      </c>
      <c r="F35" s="16">
        <f>K35-G35</f>
        <v>126.05042016806723</v>
      </c>
      <c r="G35" s="16">
        <f>P35</f>
        <v>0</v>
      </c>
      <c r="H35" s="53">
        <f t="shared" si="10"/>
        <v>7.5630252100840334</v>
      </c>
      <c r="I35" s="53">
        <f t="shared" si="11"/>
        <v>16.386554621848742</v>
      </c>
      <c r="J35" s="16">
        <f t="shared" si="12"/>
        <v>0</v>
      </c>
      <c r="K35" s="53">
        <f t="shared" si="13"/>
        <v>126.05042016806723</v>
      </c>
      <c r="L35" s="53">
        <f t="shared" si="14"/>
        <v>0</v>
      </c>
      <c r="O35" s="54">
        <v>150</v>
      </c>
      <c r="P35" s="54">
        <v>0</v>
      </c>
      <c r="Q35" s="54">
        <f t="shared" si="15"/>
        <v>150</v>
      </c>
      <c r="R35">
        <f t="shared" si="16"/>
        <v>0</v>
      </c>
      <c r="S35">
        <f t="shared" si="17"/>
        <v>0</v>
      </c>
    </row>
    <row r="36" spans="2:20" ht="141.75" customHeight="1" x14ac:dyDescent="0.25">
      <c r="B36" s="11" t="s">
        <v>92</v>
      </c>
      <c r="C36" s="11" t="s">
        <v>60</v>
      </c>
      <c r="D36" s="15" t="s">
        <v>97</v>
      </c>
      <c r="E36" s="16">
        <v>15</v>
      </c>
      <c r="F36" s="16">
        <f>O36</f>
        <v>0</v>
      </c>
      <c r="G36" s="16">
        <f>K36</f>
        <v>42.016806722689076</v>
      </c>
      <c r="H36" s="53">
        <f t="shared" si="10"/>
        <v>2.5210084033613445</v>
      </c>
      <c r="I36" s="53">
        <f t="shared" si="11"/>
        <v>5.46218487394958</v>
      </c>
      <c r="J36" s="16">
        <f t="shared" si="12"/>
        <v>750</v>
      </c>
      <c r="K36" s="53">
        <f t="shared" si="13"/>
        <v>42.016806722689076</v>
      </c>
      <c r="L36" s="53">
        <f t="shared" si="14"/>
        <v>630.25210084033608</v>
      </c>
      <c r="O36" s="54">
        <v>0</v>
      </c>
      <c r="P36" s="54">
        <v>50</v>
      </c>
      <c r="Q36" s="54">
        <f t="shared" si="15"/>
        <v>50</v>
      </c>
      <c r="R36">
        <f t="shared" si="16"/>
        <v>0</v>
      </c>
      <c r="S36">
        <f t="shared" si="17"/>
        <v>750</v>
      </c>
    </row>
    <row r="37" spans="2:20" ht="45" x14ac:dyDescent="0.25">
      <c r="B37" s="11" t="s">
        <v>94</v>
      </c>
      <c r="C37" s="11" t="s">
        <v>25</v>
      </c>
      <c r="D37" s="15" t="s">
        <v>99</v>
      </c>
      <c r="E37" s="16">
        <v>1</v>
      </c>
      <c r="F37" s="16">
        <f>K37-G37</f>
        <v>21.428571428571431</v>
      </c>
      <c r="G37" s="16">
        <f>P37</f>
        <v>50</v>
      </c>
      <c r="H37" s="53">
        <f t="shared" si="10"/>
        <v>4.2857142857142856</v>
      </c>
      <c r="I37" s="53">
        <f t="shared" si="11"/>
        <v>9.2857142857142865</v>
      </c>
      <c r="J37" s="16">
        <f t="shared" si="12"/>
        <v>85.000000000000014</v>
      </c>
      <c r="K37" s="53">
        <f t="shared" si="13"/>
        <v>71.428571428571431</v>
      </c>
      <c r="L37" s="53">
        <f t="shared" si="14"/>
        <v>71.428571428571431</v>
      </c>
      <c r="O37" s="54">
        <v>35</v>
      </c>
      <c r="P37" s="54">
        <v>50</v>
      </c>
      <c r="Q37" s="54">
        <f t="shared" si="15"/>
        <v>85</v>
      </c>
      <c r="R37">
        <f t="shared" si="16"/>
        <v>35</v>
      </c>
      <c r="S37">
        <f t="shared" si="17"/>
        <v>50</v>
      </c>
    </row>
    <row r="38" spans="2:20" ht="30" x14ac:dyDescent="0.25">
      <c r="B38" s="11" t="s">
        <v>96</v>
      </c>
      <c r="C38" s="11"/>
      <c r="D38" s="15" t="s">
        <v>101</v>
      </c>
      <c r="E38" s="16">
        <v>3</v>
      </c>
      <c r="F38" s="16">
        <f>K38-G38</f>
        <v>0.92436974789915982</v>
      </c>
      <c r="G38" s="16">
        <f>P38</f>
        <v>0</v>
      </c>
      <c r="H38" s="53">
        <f t="shared" si="10"/>
        <v>5.5462184873949584E-2</v>
      </c>
      <c r="I38" s="53">
        <f t="shared" si="11"/>
        <v>0.12016806722689079</v>
      </c>
      <c r="J38" s="16">
        <f t="shared" si="12"/>
        <v>3.3000000000000007</v>
      </c>
      <c r="K38" s="53">
        <f t="shared" si="13"/>
        <v>0.92436974789915982</v>
      </c>
      <c r="L38" s="53">
        <f t="shared" si="14"/>
        <v>2.7731092436974794</v>
      </c>
      <c r="O38" s="54">
        <v>1.1000000000000001</v>
      </c>
      <c r="P38" s="54">
        <v>0</v>
      </c>
      <c r="Q38" s="54">
        <f t="shared" si="15"/>
        <v>1.1000000000000001</v>
      </c>
      <c r="R38">
        <f t="shared" si="16"/>
        <v>3.3000000000000003</v>
      </c>
      <c r="S38">
        <f t="shared" si="17"/>
        <v>0</v>
      </c>
    </row>
    <row r="39" spans="2:20" ht="75" x14ac:dyDescent="0.25">
      <c r="B39" s="11" t="s">
        <v>98</v>
      </c>
      <c r="C39" s="11"/>
      <c r="D39" s="15" t="s">
        <v>103</v>
      </c>
      <c r="E39" s="16">
        <v>1</v>
      </c>
      <c r="F39" s="16">
        <f>K39-G39</f>
        <v>181.68067226890759</v>
      </c>
      <c r="G39" s="16">
        <f>P39</f>
        <v>20</v>
      </c>
      <c r="H39" s="53">
        <f t="shared" si="10"/>
        <v>12.100840336134455</v>
      </c>
      <c r="I39" s="53">
        <f t="shared" si="11"/>
        <v>26.218487394957986</v>
      </c>
      <c r="J39" s="16">
        <f t="shared" si="12"/>
        <v>240.00000000000003</v>
      </c>
      <c r="K39" s="53">
        <f t="shared" si="13"/>
        <v>201.68067226890759</v>
      </c>
      <c r="L39" s="53">
        <f t="shared" si="14"/>
        <v>201.68067226890759</v>
      </c>
      <c r="O39" s="54">
        <v>220</v>
      </c>
      <c r="P39" s="54">
        <v>20</v>
      </c>
      <c r="Q39" s="54">
        <f t="shared" si="15"/>
        <v>240</v>
      </c>
      <c r="R39">
        <f t="shared" si="16"/>
        <v>220</v>
      </c>
      <c r="S39">
        <f t="shared" si="17"/>
        <v>20</v>
      </c>
    </row>
    <row r="40" spans="2:20" ht="62.25" customHeight="1" x14ac:dyDescent="0.25">
      <c r="B40" s="11" t="s">
        <v>100</v>
      </c>
      <c r="C40" s="11" t="s">
        <v>25</v>
      </c>
      <c r="D40" s="15" t="s">
        <v>165</v>
      </c>
      <c r="E40" s="16">
        <v>1</v>
      </c>
      <c r="F40" s="16">
        <f>K40-G40</f>
        <v>122.85714285714286</v>
      </c>
      <c r="G40" s="16">
        <f>P40</f>
        <v>20</v>
      </c>
      <c r="H40" s="53">
        <f t="shared" si="10"/>
        <v>8.5714285714285712</v>
      </c>
      <c r="I40" s="53">
        <f t="shared" si="11"/>
        <v>18.571428571428573</v>
      </c>
      <c r="J40" s="16">
        <f t="shared" si="12"/>
        <v>170.00000000000003</v>
      </c>
      <c r="K40" s="53">
        <f t="shared" si="13"/>
        <v>142.85714285714286</v>
      </c>
      <c r="L40" s="53">
        <f t="shared" si="14"/>
        <v>142.85714285714286</v>
      </c>
      <c r="O40" s="54">
        <v>150</v>
      </c>
      <c r="P40" s="54">
        <v>20</v>
      </c>
      <c r="Q40" s="54">
        <f t="shared" si="15"/>
        <v>170</v>
      </c>
      <c r="R40">
        <f t="shared" si="16"/>
        <v>150</v>
      </c>
      <c r="S40">
        <f t="shared" si="17"/>
        <v>20</v>
      </c>
    </row>
    <row r="41" spans="2:20" ht="33" customHeight="1" x14ac:dyDescent="0.25">
      <c r="B41" s="11" t="s">
        <v>102</v>
      </c>
      <c r="C41" s="11"/>
      <c r="D41" s="15" t="s">
        <v>167</v>
      </c>
      <c r="E41" s="16">
        <v>30</v>
      </c>
      <c r="F41" s="16">
        <f>K41-G41</f>
        <v>3.96218487394958</v>
      </c>
      <c r="G41" s="16">
        <f>P41</f>
        <v>1.5</v>
      </c>
      <c r="H41" s="53">
        <f t="shared" si="10"/>
        <v>0.32773109243697479</v>
      </c>
      <c r="I41" s="53">
        <f t="shared" si="11"/>
        <v>0.71008403361344541</v>
      </c>
      <c r="J41" s="16">
        <f t="shared" si="12"/>
        <v>195</v>
      </c>
      <c r="K41" s="53">
        <f t="shared" si="13"/>
        <v>5.46218487394958</v>
      </c>
      <c r="L41" s="53">
        <f t="shared" si="14"/>
        <v>163.8655462184874</v>
      </c>
      <c r="O41" s="54">
        <v>5</v>
      </c>
      <c r="P41" s="54">
        <v>1.5</v>
      </c>
      <c r="Q41" s="54">
        <f t="shared" si="15"/>
        <v>6.5</v>
      </c>
      <c r="R41">
        <f t="shared" si="16"/>
        <v>150</v>
      </c>
      <c r="S41">
        <f t="shared" si="17"/>
        <v>45</v>
      </c>
    </row>
    <row r="42" spans="2:20" x14ac:dyDescent="0.25">
      <c r="E42" s="1"/>
      <c r="F42" s="1"/>
      <c r="G42" s="1"/>
    </row>
    <row r="43" spans="2:20" x14ac:dyDescent="0.25">
      <c r="E43" s="1"/>
      <c r="F43" s="1"/>
      <c r="J43" s="1">
        <f>SUM(J25:J41)</f>
        <v>2318.3000000000002</v>
      </c>
      <c r="K43" s="1">
        <f>SUM(K25:K41)</f>
        <v>1771.09243697479</v>
      </c>
      <c r="L43" s="1">
        <f>SUM(L25:L41)</f>
        <v>1948.1512605042017</v>
      </c>
      <c r="R43" s="1">
        <f>SUM(R25:R41)</f>
        <v>768.3</v>
      </c>
      <c r="S43" s="1">
        <f>SUM(S25:S41)</f>
        <v>1550</v>
      </c>
      <c r="T43" s="1">
        <f>R43+S43</f>
        <v>2318.3000000000002</v>
      </c>
    </row>
    <row r="44" spans="2:20" x14ac:dyDescent="0.25">
      <c r="E44" s="1"/>
      <c r="F44" s="1"/>
      <c r="G44" s="1"/>
    </row>
    <row r="45" spans="2:20" x14ac:dyDescent="0.25">
      <c r="B45" s="21" t="s">
        <v>104</v>
      </c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2:20" ht="90" customHeight="1" x14ac:dyDescent="0.25">
      <c r="B46" s="11" t="s">
        <v>169</v>
      </c>
      <c r="C46" s="11" t="s">
        <v>25</v>
      </c>
      <c r="D46" s="15" t="s">
        <v>170</v>
      </c>
      <c r="E46" s="13">
        <v>1</v>
      </c>
      <c r="F46" s="13">
        <f>K46-G46</f>
        <v>203.69747899159665</v>
      </c>
      <c r="G46" s="13">
        <f>P46</f>
        <v>40</v>
      </c>
      <c r="H46" s="53">
        <f>(F46+G46)*0.06</f>
        <v>14.621848739495798</v>
      </c>
      <c r="I46" s="53">
        <f>(G46+F46)*0.13</f>
        <v>31.680672268907568</v>
      </c>
      <c r="J46" s="16">
        <f>(F46+G46+H46+I46)*E46</f>
        <v>290.00000000000006</v>
      </c>
      <c r="K46" s="53">
        <f>Q46/1.19</f>
        <v>243.69747899159665</v>
      </c>
      <c r="L46" s="53">
        <f>K46*E46</f>
        <v>243.69747899159665</v>
      </c>
      <c r="O46" s="54">
        <v>250</v>
      </c>
      <c r="P46" s="54">
        <v>40</v>
      </c>
      <c r="Q46" s="54">
        <f>O46+P46</f>
        <v>290</v>
      </c>
      <c r="R46">
        <f>O46*E46</f>
        <v>250</v>
      </c>
      <c r="S46">
        <f>P46*E46</f>
        <v>40</v>
      </c>
    </row>
    <row r="47" spans="2:20" x14ac:dyDescent="0.25">
      <c r="E47" s="1"/>
      <c r="F47" s="1"/>
      <c r="G47" s="1"/>
      <c r="H47" s="1"/>
      <c r="I47" s="1"/>
      <c r="J47" s="1"/>
      <c r="O47" s="54"/>
      <c r="P47" s="54"/>
      <c r="Q47" s="54"/>
    </row>
    <row r="48" spans="2:20" x14ac:dyDescent="0.25">
      <c r="E48" s="1"/>
      <c r="F48" s="1"/>
      <c r="G48" s="1"/>
      <c r="H48" s="1"/>
      <c r="I48" s="1"/>
      <c r="J48" s="1">
        <f>SUM(J46)</f>
        <v>290.00000000000006</v>
      </c>
      <c r="K48" s="1">
        <f>SUM(K46)</f>
        <v>243.69747899159665</v>
      </c>
      <c r="L48" s="1">
        <f>SUM(L46)</f>
        <v>243.69747899159665</v>
      </c>
      <c r="R48" s="1">
        <f>SUM(R46)</f>
        <v>250</v>
      </c>
      <c r="S48" s="1">
        <f>SUM(S46)</f>
        <v>40</v>
      </c>
      <c r="T48" s="1">
        <f>R48+S48</f>
        <v>290</v>
      </c>
    </row>
    <row r="49" spans="4:7" x14ac:dyDescent="0.25">
      <c r="E49" s="1"/>
      <c r="F49" s="1"/>
    </row>
    <row r="50" spans="4:7" ht="37.5" x14ac:dyDescent="0.3">
      <c r="D50" s="24" t="s">
        <v>258</v>
      </c>
      <c r="E50" s="25"/>
      <c r="F50" s="26"/>
      <c r="G50" s="27">
        <f>J22+J43+J48</f>
        <v>40785.550000000003</v>
      </c>
    </row>
    <row r="52" spans="4:7" ht="21" x14ac:dyDescent="0.35">
      <c r="D52" s="31" t="s">
        <v>108</v>
      </c>
      <c r="E52" s="32"/>
      <c r="F52" s="32"/>
      <c r="G52" s="33">
        <f>R22+R43+R48</f>
        <v>34649.550000000003</v>
      </c>
    </row>
    <row r="53" spans="4:7" ht="21" x14ac:dyDescent="0.35">
      <c r="D53" s="31" t="s">
        <v>109</v>
      </c>
      <c r="E53" s="32"/>
      <c r="F53" s="32"/>
      <c r="G53" s="33">
        <f>S22+S43+S48</f>
        <v>6136</v>
      </c>
    </row>
  </sheetData>
  <mergeCells count="1">
    <mergeCell ref="B4:D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3"/>
  <sheetViews>
    <sheetView topLeftCell="A13" zoomScale="65" zoomScaleNormal="65" workbookViewId="0">
      <selection activeCell="P14" sqref="P14"/>
    </sheetView>
  </sheetViews>
  <sheetFormatPr baseColWidth="10" defaultColWidth="10.5703125" defaultRowHeight="15" x14ac:dyDescent="0.25"/>
  <cols>
    <col min="1" max="1" width="14.42578125" customWidth="1"/>
    <col min="4" max="4" width="62" customWidth="1"/>
    <col min="5" max="5" width="14.85546875" customWidth="1"/>
    <col min="6" max="6" width="13.85546875" customWidth="1"/>
    <col min="7" max="7" width="14.5703125" customWidth="1"/>
    <col min="24" max="24" width="13.7109375" customWidth="1"/>
  </cols>
  <sheetData>
    <row r="1" spans="2:24" x14ac:dyDescent="0.25">
      <c r="B1" t="s">
        <v>254</v>
      </c>
    </row>
    <row r="2" spans="2:24" ht="45" x14ac:dyDescent="0.25">
      <c r="B2" s="2" t="s">
        <v>0</v>
      </c>
      <c r="C2" s="3" t="s">
        <v>1</v>
      </c>
      <c r="D2" s="2" t="s">
        <v>2</v>
      </c>
      <c r="E2" s="2" t="s">
        <v>3</v>
      </c>
      <c r="F2" s="4" t="s">
        <v>4</v>
      </c>
      <c r="G2" s="5" t="s">
        <v>5</v>
      </c>
      <c r="H2" s="50" t="s">
        <v>215</v>
      </c>
      <c r="I2" s="50" t="s">
        <v>216</v>
      </c>
      <c r="J2" s="2" t="s">
        <v>217</v>
      </c>
      <c r="K2" s="4" t="s">
        <v>6</v>
      </c>
      <c r="L2" s="5" t="s">
        <v>7</v>
      </c>
    </row>
    <row r="4" spans="2:24" x14ac:dyDescent="0.25">
      <c r="B4" s="98" t="s">
        <v>113</v>
      </c>
      <c r="C4" s="98"/>
      <c r="D4" s="98"/>
      <c r="E4" s="9"/>
      <c r="F4" s="9"/>
      <c r="G4" s="9"/>
      <c r="H4" s="9"/>
      <c r="I4" s="9"/>
      <c r="J4" s="51"/>
      <c r="K4" s="9"/>
      <c r="L4" s="51"/>
      <c r="O4" t="s">
        <v>4</v>
      </c>
      <c r="P4" t="s">
        <v>5</v>
      </c>
      <c r="Q4" t="s">
        <v>7</v>
      </c>
      <c r="R4" t="s">
        <v>218</v>
      </c>
      <c r="S4" t="s">
        <v>219</v>
      </c>
    </row>
    <row r="5" spans="2:24" ht="98.25" customHeight="1" x14ac:dyDescent="0.25">
      <c r="B5" s="11" t="s">
        <v>24</v>
      </c>
      <c r="C5" s="11" t="s">
        <v>25</v>
      </c>
      <c r="D5" s="15" t="s">
        <v>125</v>
      </c>
      <c r="E5" s="16">
        <v>1</v>
      </c>
      <c r="F5" s="16">
        <f t="shared" ref="F5:F10" si="0">K5-G5</f>
        <v>6161.8067226890762</v>
      </c>
      <c r="G5" s="16">
        <f t="shared" ref="G5:G10" si="1">P5</f>
        <v>355</v>
      </c>
      <c r="H5" s="53">
        <f t="shared" ref="H5:H20" si="2">(F5+G5)*0.06</f>
        <v>391.00840336134456</v>
      </c>
      <c r="I5" s="53">
        <f t="shared" ref="I5:I20" si="3">(G5+F5)*0.13</f>
        <v>847.18487394957992</v>
      </c>
      <c r="J5" s="16">
        <f t="shared" ref="J5:J20" si="4">(F5+G5+H5+I5)*E5</f>
        <v>7755.0000000000009</v>
      </c>
      <c r="K5" s="53">
        <f t="shared" ref="K5:K20" si="5">Q5/1.19</f>
        <v>6516.8067226890762</v>
      </c>
      <c r="L5" s="53">
        <f t="shared" ref="L5:L20" si="6">K5*E5</f>
        <v>6516.8067226890762</v>
      </c>
      <c r="O5" s="54">
        <v>7400</v>
      </c>
      <c r="P5" s="54">
        <v>355</v>
      </c>
      <c r="Q5" s="54">
        <f t="shared" ref="Q5:Q15" si="7">(O5+P5)</f>
        <v>7755</v>
      </c>
      <c r="R5">
        <f t="shared" ref="R5:R20" si="8">O5*E5</f>
        <v>7400</v>
      </c>
      <c r="S5">
        <f t="shared" ref="S5:S20" si="9">P5*E5</f>
        <v>355</v>
      </c>
      <c r="X5" s="15"/>
    </row>
    <row r="6" spans="2:24" ht="81.75" customHeight="1" x14ac:dyDescent="0.25">
      <c r="B6" s="11" t="s">
        <v>27</v>
      </c>
      <c r="C6" s="11" t="s">
        <v>25</v>
      </c>
      <c r="D6" s="15" t="s">
        <v>28</v>
      </c>
      <c r="E6" s="16">
        <v>1</v>
      </c>
      <c r="F6" s="16">
        <f t="shared" si="0"/>
        <v>677.73109243697479</v>
      </c>
      <c r="G6" s="16">
        <f t="shared" si="1"/>
        <v>150</v>
      </c>
      <c r="H6" s="53">
        <f t="shared" si="2"/>
        <v>49.663865546218489</v>
      </c>
      <c r="I6" s="53">
        <f t="shared" si="3"/>
        <v>107.60504201680672</v>
      </c>
      <c r="J6" s="16">
        <f t="shared" si="4"/>
        <v>985</v>
      </c>
      <c r="K6" s="53">
        <f t="shared" si="5"/>
        <v>827.73109243697479</v>
      </c>
      <c r="L6" s="53">
        <f t="shared" si="6"/>
        <v>827.73109243697479</v>
      </c>
      <c r="O6" s="54">
        <v>835</v>
      </c>
      <c r="P6" s="54">
        <v>150</v>
      </c>
      <c r="Q6" s="54">
        <f t="shared" si="7"/>
        <v>985</v>
      </c>
      <c r="R6">
        <f t="shared" si="8"/>
        <v>835</v>
      </c>
      <c r="S6">
        <f t="shared" si="9"/>
        <v>150</v>
      </c>
    </row>
    <row r="7" spans="2:24" ht="61.5" customHeight="1" x14ac:dyDescent="0.25">
      <c r="B7" s="11" t="s">
        <v>29</v>
      </c>
      <c r="C7" s="11" t="s">
        <v>25</v>
      </c>
      <c r="D7" s="17" t="s">
        <v>255</v>
      </c>
      <c r="E7" s="16">
        <v>1</v>
      </c>
      <c r="F7" s="16">
        <f t="shared" si="0"/>
        <v>330.96638655462186</v>
      </c>
      <c r="G7" s="16">
        <f t="shared" si="1"/>
        <v>85</v>
      </c>
      <c r="H7" s="53">
        <f t="shared" si="2"/>
        <v>24.957983193277311</v>
      </c>
      <c r="I7" s="53">
        <f t="shared" si="3"/>
        <v>54.075630252100844</v>
      </c>
      <c r="J7" s="16">
        <f t="shared" si="4"/>
        <v>495</v>
      </c>
      <c r="K7" s="53">
        <f t="shared" si="5"/>
        <v>415.96638655462186</v>
      </c>
      <c r="L7" s="53">
        <f t="shared" si="6"/>
        <v>415.96638655462186</v>
      </c>
      <c r="O7" s="54">
        <v>410</v>
      </c>
      <c r="P7" s="54">
        <v>85</v>
      </c>
      <c r="Q7" s="54">
        <f t="shared" si="7"/>
        <v>495</v>
      </c>
      <c r="R7">
        <f t="shared" si="8"/>
        <v>410</v>
      </c>
      <c r="S7">
        <f t="shared" si="9"/>
        <v>85</v>
      </c>
    </row>
    <row r="8" spans="2:24" ht="123.75" customHeight="1" x14ac:dyDescent="0.25">
      <c r="B8" s="11" t="s">
        <v>31</v>
      </c>
      <c r="C8" s="11" t="s">
        <v>25</v>
      </c>
      <c r="D8" s="15" t="s">
        <v>38</v>
      </c>
      <c r="E8" s="16">
        <v>1</v>
      </c>
      <c r="F8" s="16">
        <f t="shared" si="0"/>
        <v>314.70588235294122</v>
      </c>
      <c r="G8" s="16">
        <f t="shared" si="1"/>
        <v>1450</v>
      </c>
      <c r="H8" s="53">
        <f t="shared" si="2"/>
        <v>105.88235294117646</v>
      </c>
      <c r="I8" s="53">
        <f t="shared" si="3"/>
        <v>229.41176470588238</v>
      </c>
      <c r="J8" s="16">
        <f t="shared" si="4"/>
        <v>2100</v>
      </c>
      <c r="K8" s="53">
        <f t="shared" si="5"/>
        <v>1764.7058823529412</v>
      </c>
      <c r="L8" s="53">
        <f t="shared" si="6"/>
        <v>1764.7058823529412</v>
      </c>
      <c r="O8" s="54">
        <v>650</v>
      </c>
      <c r="P8" s="54">
        <v>1450</v>
      </c>
      <c r="Q8" s="54">
        <f t="shared" si="7"/>
        <v>2100</v>
      </c>
      <c r="R8">
        <f t="shared" si="8"/>
        <v>650</v>
      </c>
      <c r="S8">
        <f t="shared" si="9"/>
        <v>1450</v>
      </c>
    </row>
    <row r="9" spans="2:24" ht="124.5" customHeight="1" x14ac:dyDescent="0.25">
      <c r="B9" s="11" t="s">
        <v>33</v>
      </c>
      <c r="C9" s="11" t="s">
        <v>25</v>
      </c>
      <c r="D9" s="15" t="s">
        <v>40</v>
      </c>
      <c r="E9" s="16">
        <v>1</v>
      </c>
      <c r="F9" s="16">
        <f t="shared" si="0"/>
        <v>773.10924369747897</v>
      </c>
      <c r="G9" s="16">
        <f t="shared" si="1"/>
        <v>0</v>
      </c>
      <c r="H9" s="53">
        <f t="shared" si="2"/>
        <v>46.386554621848738</v>
      </c>
      <c r="I9" s="53">
        <f t="shared" si="3"/>
        <v>100.50420168067227</v>
      </c>
      <c r="J9" s="16">
        <f t="shared" si="4"/>
        <v>920</v>
      </c>
      <c r="K9" s="53">
        <f t="shared" si="5"/>
        <v>773.10924369747897</v>
      </c>
      <c r="L9" s="53">
        <f t="shared" si="6"/>
        <v>773.10924369747897</v>
      </c>
      <c r="O9" s="54">
        <v>920</v>
      </c>
      <c r="P9" s="54">
        <v>0</v>
      </c>
      <c r="Q9" s="54">
        <f t="shared" si="7"/>
        <v>920</v>
      </c>
      <c r="R9">
        <f t="shared" si="8"/>
        <v>920</v>
      </c>
      <c r="S9">
        <f t="shared" si="9"/>
        <v>0</v>
      </c>
    </row>
    <row r="10" spans="2:24" ht="45" x14ac:dyDescent="0.25">
      <c r="B10" s="11" t="s">
        <v>35</v>
      </c>
      <c r="C10" s="11" t="s">
        <v>25</v>
      </c>
      <c r="D10" s="15" t="s">
        <v>42</v>
      </c>
      <c r="E10" s="42">
        <v>1</v>
      </c>
      <c r="F10" s="16">
        <f t="shared" si="0"/>
        <v>1584.7058823529412</v>
      </c>
      <c r="G10" s="16">
        <f t="shared" si="1"/>
        <v>180</v>
      </c>
      <c r="H10" s="53">
        <f t="shared" si="2"/>
        <v>105.88235294117646</v>
      </c>
      <c r="I10" s="53">
        <f t="shared" si="3"/>
        <v>229.41176470588238</v>
      </c>
      <c r="J10" s="16">
        <f t="shared" si="4"/>
        <v>2100</v>
      </c>
      <c r="K10" s="53">
        <f t="shared" si="5"/>
        <v>1764.7058823529412</v>
      </c>
      <c r="L10" s="53">
        <f t="shared" si="6"/>
        <v>1764.7058823529412</v>
      </c>
      <c r="O10" s="54">
        <v>1920</v>
      </c>
      <c r="P10" s="54">
        <v>180</v>
      </c>
      <c r="Q10" s="54">
        <f t="shared" si="7"/>
        <v>2100</v>
      </c>
      <c r="R10">
        <f t="shared" si="8"/>
        <v>1920</v>
      </c>
      <c r="S10">
        <f t="shared" si="9"/>
        <v>180</v>
      </c>
    </row>
    <row r="11" spans="2:24" ht="63" customHeight="1" x14ac:dyDescent="0.25">
      <c r="B11" s="11" t="s">
        <v>37</v>
      </c>
      <c r="C11" s="11" t="s">
        <v>25</v>
      </c>
      <c r="D11" s="15" t="s">
        <v>44</v>
      </c>
      <c r="E11" s="16">
        <v>1</v>
      </c>
      <c r="F11" s="16">
        <f>O11</f>
        <v>0</v>
      </c>
      <c r="G11" s="16">
        <f>K11</f>
        <v>210.0840336134454</v>
      </c>
      <c r="H11" s="53">
        <f t="shared" si="2"/>
        <v>12.605042016806724</v>
      </c>
      <c r="I11" s="53">
        <f t="shared" si="3"/>
        <v>27.310924369747902</v>
      </c>
      <c r="J11" s="16">
        <f t="shared" si="4"/>
        <v>250.00000000000003</v>
      </c>
      <c r="K11" s="53">
        <f t="shared" si="5"/>
        <v>210.0840336134454</v>
      </c>
      <c r="L11" s="53">
        <f t="shared" si="6"/>
        <v>210.0840336134454</v>
      </c>
      <c r="O11" s="54">
        <v>0</v>
      </c>
      <c r="P11" s="54">
        <v>250</v>
      </c>
      <c r="Q11" s="54">
        <f t="shared" si="7"/>
        <v>250</v>
      </c>
      <c r="R11">
        <f t="shared" si="8"/>
        <v>0</v>
      </c>
      <c r="S11">
        <f t="shared" si="9"/>
        <v>250</v>
      </c>
    </row>
    <row r="12" spans="2:24" ht="112.5" customHeight="1" x14ac:dyDescent="0.25">
      <c r="B12" s="11" t="s">
        <v>39</v>
      </c>
      <c r="C12" s="11" t="s">
        <v>25</v>
      </c>
      <c r="D12" s="15" t="s">
        <v>46</v>
      </c>
      <c r="E12" s="16">
        <v>1</v>
      </c>
      <c r="F12" s="16">
        <f>K12-G12</f>
        <v>375.0840336134454</v>
      </c>
      <c r="G12" s="16">
        <f>P12</f>
        <v>35</v>
      </c>
      <c r="H12" s="53">
        <f t="shared" si="2"/>
        <v>24.605042016806724</v>
      </c>
      <c r="I12" s="53">
        <f t="shared" si="3"/>
        <v>53.310924369747902</v>
      </c>
      <c r="J12" s="16">
        <f t="shared" si="4"/>
        <v>488.00000000000006</v>
      </c>
      <c r="K12" s="53">
        <f t="shared" si="5"/>
        <v>410.0840336134454</v>
      </c>
      <c r="L12" s="53">
        <f t="shared" si="6"/>
        <v>410.0840336134454</v>
      </c>
      <c r="O12" s="54">
        <v>453</v>
      </c>
      <c r="P12" s="54">
        <v>35</v>
      </c>
      <c r="Q12" s="54">
        <f t="shared" si="7"/>
        <v>488</v>
      </c>
      <c r="R12">
        <f t="shared" si="8"/>
        <v>453</v>
      </c>
      <c r="S12">
        <f t="shared" si="9"/>
        <v>35</v>
      </c>
    </row>
    <row r="13" spans="2:24" ht="69.75" customHeight="1" x14ac:dyDescent="0.25">
      <c r="B13" s="11" t="s">
        <v>41</v>
      </c>
      <c r="C13" s="11" t="s">
        <v>25</v>
      </c>
      <c r="D13" s="15" t="s">
        <v>48</v>
      </c>
      <c r="E13" s="16">
        <v>1</v>
      </c>
      <c r="F13" s="16">
        <f>K13-G13</f>
        <v>181.60504201680672</v>
      </c>
      <c r="G13" s="16">
        <f>P13</f>
        <v>6</v>
      </c>
      <c r="H13" s="53">
        <f t="shared" si="2"/>
        <v>11.256302521008402</v>
      </c>
      <c r="I13" s="53">
        <f t="shared" si="3"/>
        <v>24.388655462184875</v>
      </c>
      <c r="J13" s="16">
        <f t="shared" si="4"/>
        <v>223.25</v>
      </c>
      <c r="K13" s="53">
        <f t="shared" si="5"/>
        <v>187.60504201680672</v>
      </c>
      <c r="L13" s="53">
        <f t="shared" si="6"/>
        <v>187.60504201680672</v>
      </c>
      <c r="O13" s="54">
        <v>217.25</v>
      </c>
      <c r="P13" s="54">
        <v>6</v>
      </c>
      <c r="Q13" s="54">
        <f t="shared" si="7"/>
        <v>223.25</v>
      </c>
      <c r="R13">
        <f t="shared" si="8"/>
        <v>217.25</v>
      </c>
      <c r="S13">
        <f t="shared" si="9"/>
        <v>6</v>
      </c>
    </row>
    <row r="14" spans="2:24" ht="98.25" customHeight="1" x14ac:dyDescent="0.25">
      <c r="B14" s="11" t="s">
        <v>43</v>
      </c>
      <c r="C14" s="11" t="s">
        <v>25</v>
      </c>
      <c r="D14" s="15" t="s">
        <v>50</v>
      </c>
      <c r="E14" s="16">
        <v>1</v>
      </c>
      <c r="F14" s="16">
        <f>O14</f>
        <v>0</v>
      </c>
      <c r="G14" s="16">
        <f>K14</f>
        <v>1092.4369747899161</v>
      </c>
      <c r="H14" s="53">
        <f t="shared" si="2"/>
        <v>65.546218487394967</v>
      </c>
      <c r="I14" s="53">
        <f t="shared" si="3"/>
        <v>142.0168067226891</v>
      </c>
      <c r="J14" s="16">
        <f t="shared" si="4"/>
        <v>1300.0000000000002</v>
      </c>
      <c r="K14" s="53">
        <f t="shared" si="5"/>
        <v>1092.4369747899161</v>
      </c>
      <c r="L14" s="53">
        <f t="shared" si="6"/>
        <v>1092.4369747899161</v>
      </c>
      <c r="O14" s="54">
        <v>0</v>
      </c>
      <c r="P14" s="54">
        <v>1300</v>
      </c>
      <c r="Q14" s="54">
        <f t="shared" si="7"/>
        <v>1300</v>
      </c>
      <c r="R14">
        <f t="shared" si="8"/>
        <v>0</v>
      </c>
      <c r="S14">
        <f t="shared" si="9"/>
        <v>1300</v>
      </c>
    </row>
    <row r="15" spans="2:24" ht="57.75" customHeight="1" x14ac:dyDescent="0.25">
      <c r="B15" s="11" t="s">
        <v>45</v>
      </c>
      <c r="C15" s="11" t="s">
        <v>25</v>
      </c>
      <c r="D15" s="15" t="s">
        <v>52</v>
      </c>
      <c r="E15" s="16">
        <v>0</v>
      </c>
      <c r="F15" s="16">
        <f>O15</f>
        <v>0</v>
      </c>
      <c r="G15" s="16">
        <f>K15</f>
        <v>1008.4033613445379</v>
      </c>
      <c r="H15" s="53">
        <f t="shared" si="2"/>
        <v>60.504201680672267</v>
      </c>
      <c r="I15" s="53">
        <f t="shared" si="3"/>
        <v>131.09243697478993</v>
      </c>
      <c r="J15" s="16">
        <f t="shared" si="4"/>
        <v>0</v>
      </c>
      <c r="K15" s="53">
        <f t="shared" si="5"/>
        <v>1008.4033613445379</v>
      </c>
      <c r="L15" s="53">
        <f t="shared" si="6"/>
        <v>0</v>
      </c>
      <c r="O15" s="54">
        <v>0</v>
      </c>
      <c r="P15" s="54">
        <v>1200</v>
      </c>
      <c r="Q15">
        <f t="shared" si="7"/>
        <v>1200</v>
      </c>
      <c r="R15">
        <f t="shared" si="8"/>
        <v>0</v>
      </c>
      <c r="S15">
        <f t="shared" si="9"/>
        <v>0</v>
      </c>
    </row>
    <row r="16" spans="2:24" ht="48" customHeight="1" x14ac:dyDescent="0.25">
      <c r="B16" s="11" t="s">
        <v>47</v>
      </c>
      <c r="C16" s="11" t="s">
        <v>25</v>
      </c>
      <c r="D16" s="15" t="s">
        <v>56</v>
      </c>
      <c r="E16" s="16">
        <v>1</v>
      </c>
      <c r="F16" s="16">
        <f>K16-G16</f>
        <v>128.8655462184874</v>
      </c>
      <c r="G16" s="16">
        <f>P16</f>
        <v>35</v>
      </c>
      <c r="H16" s="53">
        <f t="shared" si="2"/>
        <v>9.8319327731092425</v>
      </c>
      <c r="I16" s="53">
        <f t="shared" si="3"/>
        <v>21.302521008403364</v>
      </c>
      <c r="J16" s="16">
        <f t="shared" si="4"/>
        <v>195</v>
      </c>
      <c r="K16" s="53">
        <f t="shared" si="5"/>
        <v>163.8655462184874</v>
      </c>
      <c r="L16" s="53">
        <f t="shared" si="6"/>
        <v>163.8655462184874</v>
      </c>
      <c r="O16" s="54">
        <v>160</v>
      </c>
      <c r="P16" s="54">
        <v>35</v>
      </c>
      <c r="Q16" s="54">
        <f>O16+P16</f>
        <v>195</v>
      </c>
      <c r="R16">
        <f t="shared" si="8"/>
        <v>160</v>
      </c>
      <c r="S16">
        <f t="shared" si="9"/>
        <v>35</v>
      </c>
    </row>
    <row r="17" spans="2:20" ht="67.5" customHeight="1" x14ac:dyDescent="0.25">
      <c r="B17" s="11" t="s">
        <v>49</v>
      </c>
      <c r="C17" s="11" t="s">
        <v>25</v>
      </c>
      <c r="D17" s="15" t="s">
        <v>58</v>
      </c>
      <c r="E17" s="16">
        <v>1</v>
      </c>
      <c r="F17" s="16">
        <f>K17-G17</f>
        <v>119.32773109243698</v>
      </c>
      <c r="G17" s="16">
        <f>P17</f>
        <v>200</v>
      </c>
      <c r="H17" s="53">
        <f t="shared" si="2"/>
        <v>19.159663865546218</v>
      </c>
      <c r="I17" s="53">
        <f t="shared" si="3"/>
        <v>41.512605042016808</v>
      </c>
      <c r="J17" s="16">
        <f t="shared" si="4"/>
        <v>380</v>
      </c>
      <c r="K17" s="53">
        <f t="shared" si="5"/>
        <v>319.32773109243698</v>
      </c>
      <c r="L17" s="53">
        <f t="shared" si="6"/>
        <v>319.32773109243698</v>
      </c>
      <c r="O17" s="54">
        <v>180</v>
      </c>
      <c r="P17" s="54">
        <v>200</v>
      </c>
      <c r="Q17" s="54">
        <f>O17+P17</f>
        <v>380</v>
      </c>
      <c r="R17">
        <f t="shared" si="8"/>
        <v>180</v>
      </c>
      <c r="S17">
        <f t="shared" si="9"/>
        <v>200</v>
      </c>
    </row>
    <row r="18" spans="2:20" ht="89.25" customHeight="1" x14ac:dyDescent="0.25">
      <c r="B18" s="11" t="s">
        <v>51</v>
      </c>
      <c r="C18" s="11" t="s">
        <v>25</v>
      </c>
      <c r="D18" s="15" t="s">
        <v>142</v>
      </c>
      <c r="E18" s="16">
        <v>0</v>
      </c>
      <c r="F18" s="16">
        <f>K18-G18</f>
        <v>179.66386554621852</v>
      </c>
      <c r="G18" s="16">
        <f>P18</f>
        <v>180</v>
      </c>
      <c r="H18" s="53">
        <f t="shared" si="2"/>
        <v>21.579831932773111</v>
      </c>
      <c r="I18" s="53">
        <f t="shared" si="3"/>
        <v>46.756302521008408</v>
      </c>
      <c r="J18" s="16">
        <f t="shared" si="4"/>
        <v>0</v>
      </c>
      <c r="K18" s="53">
        <f t="shared" si="5"/>
        <v>359.66386554621852</v>
      </c>
      <c r="L18" s="53">
        <f t="shared" si="6"/>
        <v>0</v>
      </c>
      <c r="O18" s="54">
        <v>248</v>
      </c>
      <c r="P18" s="54">
        <v>180</v>
      </c>
      <c r="Q18" s="54">
        <f>O18+P18</f>
        <v>428</v>
      </c>
      <c r="R18">
        <f t="shared" si="8"/>
        <v>0</v>
      </c>
      <c r="S18">
        <f t="shared" si="9"/>
        <v>0</v>
      </c>
    </row>
    <row r="19" spans="2:20" ht="33.75" customHeight="1" x14ac:dyDescent="0.25">
      <c r="B19" s="11" t="s">
        <v>53</v>
      </c>
      <c r="C19" s="11" t="s">
        <v>25</v>
      </c>
      <c r="D19" s="15" t="s">
        <v>194</v>
      </c>
      <c r="E19" s="16">
        <v>1</v>
      </c>
      <c r="F19" s="16">
        <f>K19-G19</f>
        <v>16936.974789915967</v>
      </c>
      <c r="G19" s="16">
        <f>P19</f>
        <v>500</v>
      </c>
      <c r="H19" s="53">
        <f t="shared" si="2"/>
        <v>1046.2184873949579</v>
      </c>
      <c r="I19" s="53">
        <f t="shared" si="3"/>
        <v>2266.8067226890757</v>
      </c>
      <c r="J19" s="16">
        <f t="shared" si="4"/>
        <v>20750</v>
      </c>
      <c r="K19" s="53">
        <f t="shared" si="5"/>
        <v>17436.974789915967</v>
      </c>
      <c r="L19" s="53">
        <f t="shared" si="6"/>
        <v>17436.974789915967</v>
      </c>
      <c r="O19" s="54">
        <v>20250</v>
      </c>
      <c r="P19" s="54">
        <v>500</v>
      </c>
      <c r="Q19" s="54">
        <f>O19+P19</f>
        <v>20750</v>
      </c>
      <c r="R19">
        <f t="shared" si="8"/>
        <v>20250</v>
      </c>
      <c r="S19">
        <f t="shared" si="9"/>
        <v>500</v>
      </c>
    </row>
    <row r="20" spans="2:20" ht="33" customHeight="1" x14ac:dyDescent="0.25">
      <c r="B20" s="11" t="s">
        <v>55</v>
      </c>
      <c r="C20" s="11" t="s">
        <v>25</v>
      </c>
      <c r="D20" s="15" t="s">
        <v>144</v>
      </c>
      <c r="E20" s="16">
        <v>1</v>
      </c>
      <c r="F20" s="16">
        <f>K20-G20</f>
        <v>198.31932773109244</v>
      </c>
      <c r="G20" s="16">
        <f>P20</f>
        <v>0</v>
      </c>
      <c r="H20" s="53">
        <f t="shared" si="2"/>
        <v>11.899159663865547</v>
      </c>
      <c r="I20" s="53">
        <f t="shared" si="3"/>
        <v>25.781512605042018</v>
      </c>
      <c r="J20" s="16">
        <f t="shared" si="4"/>
        <v>236.00000000000003</v>
      </c>
      <c r="K20" s="53">
        <f t="shared" si="5"/>
        <v>198.31932773109244</v>
      </c>
      <c r="L20" s="53">
        <f t="shared" si="6"/>
        <v>198.31932773109244</v>
      </c>
      <c r="O20" s="54">
        <v>236</v>
      </c>
      <c r="P20" s="54">
        <v>0</v>
      </c>
      <c r="Q20" s="54">
        <f>O20+P20</f>
        <v>236</v>
      </c>
      <c r="R20">
        <f t="shared" si="8"/>
        <v>236</v>
      </c>
      <c r="S20">
        <f t="shared" si="9"/>
        <v>0</v>
      </c>
    </row>
    <row r="21" spans="2:20" x14ac:dyDescent="0.25">
      <c r="D21" s="55"/>
      <c r="E21" s="1"/>
      <c r="F21" s="1"/>
      <c r="G21" s="1"/>
      <c r="H21" s="54"/>
      <c r="I21" s="54"/>
      <c r="J21" s="1"/>
      <c r="K21" s="54"/>
      <c r="O21" s="54"/>
      <c r="P21" s="54"/>
      <c r="Q21" s="54"/>
    </row>
    <row r="22" spans="2:20" x14ac:dyDescent="0.25">
      <c r="E22" s="1"/>
      <c r="F22" s="1"/>
      <c r="G22" s="1"/>
      <c r="H22" s="54"/>
      <c r="I22" s="54"/>
      <c r="J22" s="1">
        <f>SUM(J5:J20)</f>
        <v>38177.25</v>
      </c>
      <c r="K22" s="1">
        <f>SUM(K5:K20)</f>
        <v>33449.789915966387</v>
      </c>
      <c r="L22" s="1">
        <f>SUM(L5:L20)</f>
        <v>32081.722689075632</v>
      </c>
      <c r="R22" s="1">
        <f>SUM(R5:R20)</f>
        <v>33631.25</v>
      </c>
      <c r="S22" s="1">
        <f>SUM(S5:S20)</f>
        <v>4546</v>
      </c>
      <c r="T22" s="1">
        <f>R22+S22</f>
        <v>38177.25</v>
      </c>
    </row>
    <row r="23" spans="2:20" x14ac:dyDescent="0.25">
      <c r="E23" s="1"/>
      <c r="F23" s="1"/>
      <c r="G23" s="1"/>
    </row>
    <row r="24" spans="2:20" x14ac:dyDescent="0.25">
      <c r="B24" s="21" t="s">
        <v>69</v>
      </c>
      <c r="C24" s="9"/>
      <c r="D24" s="9"/>
      <c r="E24" s="9"/>
      <c r="F24" s="9"/>
      <c r="G24" s="9"/>
      <c r="H24" s="9"/>
      <c r="I24" s="9"/>
      <c r="J24" s="9"/>
      <c r="K24" s="9"/>
      <c r="L24" s="51"/>
    </row>
    <row r="25" spans="2:20" ht="112.5" customHeight="1" x14ac:dyDescent="0.25">
      <c r="B25" s="11" t="s">
        <v>70</v>
      </c>
      <c r="C25" s="11" t="s">
        <v>25</v>
      </c>
      <c r="D25" s="15" t="s">
        <v>256</v>
      </c>
      <c r="E25" s="16">
        <v>1</v>
      </c>
      <c r="F25" s="13">
        <f>O25</f>
        <v>0</v>
      </c>
      <c r="G25" s="13">
        <f>K25</f>
        <v>197.47899159663865</v>
      </c>
      <c r="H25" s="53">
        <f t="shared" ref="H25:H41" si="10">(F25+G25)*0.06</f>
        <v>11.848739495798318</v>
      </c>
      <c r="I25" s="53">
        <f t="shared" ref="I25:I41" si="11">(G25+F25)*0.13</f>
        <v>25.672268907563026</v>
      </c>
      <c r="J25" s="13">
        <f t="shared" ref="J25:J41" si="12">(F25+G25+H25+I25)*E25</f>
        <v>235</v>
      </c>
      <c r="K25" s="53">
        <f t="shared" ref="K25:K41" si="13">Q25/1.19</f>
        <v>197.47899159663865</v>
      </c>
      <c r="L25" s="53">
        <f t="shared" ref="L25:L41" si="14">K25*E25</f>
        <v>197.47899159663865</v>
      </c>
      <c r="O25" s="54">
        <v>0</v>
      </c>
      <c r="P25" s="54">
        <v>235</v>
      </c>
      <c r="Q25" s="54">
        <f t="shared" ref="Q25:Q41" si="15">O25+P25</f>
        <v>235</v>
      </c>
      <c r="R25">
        <f t="shared" ref="R25:R41" si="16">O25*E25</f>
        <v>0</v>
      </c>
      <c r="S25">
        <f t="shared" ref="S25:S41" si="17">P25*E25</f>
        <v>235</v>
      </c>
    </row>
    <row r="26" spans="2:20" ht="95.25" customHeight="1" x14ac:dyDescent="0.25">
      <c r="B26" s="11" t="s">
        <v>72</v>
      </c>
      <c r="C26" s="11" t="s">
        <v>25</v>
      </c>
      <c r="D26" s="15" t="s">
        <v>257</v>
      </c>
      <c r="E26" s="16">
        <v>1</v>
      </c>
      <c r="F26" s="16">
        <f>O26</f>
        <v>0</v>
      </c>
      <c r="G26" s="16">
        <f>K26</f>
        <v>235.29411764705884</v>
      </c>
      <c r="H26" s="53">
        <f t="shared" si="10"/>
        <v>14.117647058823531</v>
      </c>
      <c r="I26" s="53">
        <f t="shared" si="11"/>
        <v>30.588235294117649</v>
      </c>
      <c r="J26" s="16">
        <f t="shared" si="12"/>
        <v>280</v>
      </c>
      <c r="K26" s="53">
        <f t="shared" si="13"/>
        <v>235.29411764705884</v>
      </c>
      <c r="L26" s="53">
        <f t="shared" si="14"/>
        <v>235.29411764705884</v>
      </c>
      <c r="O26" s="54">
        <v>0</v>
      </c>
      <c r="P26" s="54">
        <v>280</v>
      </c>
      <c r="Q26" s="54">
        <f t="shared" si="15"/>
        <v>280</v>
      </c>
      <c r="R26">
        <f t="shared" si="16"/>
        <v>0</v>
      </c>
      <c r="S26">
        <f t="shared" si="17"/>
        <v>280</v>
      </c>
    </row>
    <row r="27" spans="2:20" ht="115.5" customHeight="1" x14ac:dyDescent="0.25">
      <c r="B27" s="11" t="s">
        <v>74</v>
      </c>
      <c r="C27" s="11" t="s">
        <v>25</v>
      </c>
      <c r="D27" s="15" t="s">
        <v>77</v>
      </c>
      <c r="E27" s="16">
        <v>1</v>
      </c>
      <c r="F27" s="16">
        <f>O27</f>
        <v>0</v>
      </c>
      <c r="G27" s="16">
        <f>K27</f>
        <v>126.05042016806723</v>
      </c>
      <c r="H27" s="53">
        <f t="shared" si="10"/>
        <v>7.5630252100840334</v>
      </c>
      <c r="I27" s="53">
        <f t="shared" si="11"/>
        <v>16.386554621848742</v>
      </c>
      <c r="J27" s="16">
        <f t="shared" si="12"/>
        <v>150</v>
      </c>
      <c r="K27" s="53">
        <f t="shared" si="13"/>
        <v>126.05042016806723</v>
      </c>
      <c r="L27" s="53">
        <f t="shared" si="14"/>
        <v>126.05042016806723</v>
      </c>
      <c r="O27" s="54">
        <v>0</v>
      </c>
      <c r="P27" s="54">
        <v>150</v>
      </c>
      <c r="Q27" s="54">
        <f t="shared" si="15"/>
        <v>150</v>
      </c>
      <c r="R27">
        <f t="shared" si="16"/>
        <v>0</v>
      </c>
      <c r="S27">
        <f t="shared" si="17"/>
        <v>150</v>
      </c>
    </row>
    <row r="28" spans="2:20" ht="30" x14ac:dyDescent="0.25">
      <c r="B28" s="11" t="s">
        <v>76</v>
      </c>
      <c r="C28" s="11" t="s">
        <v>25</v>
      </c>
      <c r="D28" s="15" t="s">
        <v>151</v>
      </c>
      <c r="E28" s="16">
        <v>1</v>
      </c>
      <c r="F28" s="16">
        <f>K28-G28</f>
        <v>75.630252100840337</v>
      </c>
      <c r="G28" s="16">
        <f>P28</f>
        <v>0</v>
      </c>
      <c r="H28" s="53">
        <f t="shared" si="10"/>
        <v>4.53781512605042</v>
      </c>
      <c r="I28" s="53">
        <f t="shared" si="11"/>
        <v>9.8319327731092443</v>
      </c>
      <c r="J28" s="16">
        <f t="shared" si="12"/>
        <v>90</v>
      </c>
      <c r="K28" s="53">
        <f t="shared" si="13"/>
        <v>75.630252100840337</v>
      </c>
      <c r="L28" s="53">
        <f t="shared" si="14"/>
        <v>75.630252100840337</v>
      </c>
      <c r="O28" s="54">
        <v>90</v>
      </c>
      <c r="P28" s="54">
        <v>0</v>
      </c>
      <c r="Q28" s="54">
        <f t="shared" si="15"/>
        <v>90</v>
      </c>
      <c r="R28">
        <f t="shared" si="16"/>
        <v>90</v>
      </c>
      <c r="S28">
        <f t="shared" si="17"/>
        <v>0</v>
      </c>
    </row>
    <row r="29" spans="2:20" ht="30" x14ac:dyDescent="0.25">
      <c r="B29" s="11" t="s">
        <v>78</v>
      </c>
      <c r="C29" s="11"/>
      <c r="D29" s="15" t="s">
        <v>153</v>
      </c>
      <c r="E29" s="16">
        <v>1</v>
      </c>
      <c r="F29" s="16">
        <f>K29-G29</f>
        <v>100.84033613445379</v>
      </c>
      <c r="G29" s="16">
        <f>P29</f>
        <v>0</v>
      </c>
      <c r="H29" s="53">
        <f t="shared" si="10"/>
        <v>6.0504201680672276</v>
      </c>
      <c r="I29" s="53">
        <f t="shared" si="11"/>
        <v>13.109243697478993</v>
      </c>
      <c r="J29" s="16">
        <f t="shared" si="12"/>
        <v>120.00000000000001</v>
      </c>
      <c r="K29" s="53">
        <f t="shared" si="13"/>
        <v>100.84033613445379</v>
      </c>
      <c r="L29" s="53">
        <f t="shared" si="14"/>
        <v>100.84033613445379</v>
      </c>
      <c r="O29" s="54">
        <v>120</v>
      </c>
      <c r="P29" s="54">
        <v>0</v>
      </c>
      <c r="Q29" s="54">
        <f t="shared" si="15"/>
        <v>120</v>
      </c>
      <c r="R29">
        <f t="shared" si="16"/>
        <v>120</v>
      </c>
      <c r="S29">
        <f t="shared" si="17"/>
        <v>0</v>
      </c>
    </row>
    <row r="30" spans="2:20" ht="105" customHeight="1" x14ac:dyDescent="0.25">
      <c r="B30" s="11" t="s">
        <v>80</v>
      </c>
      <c r="C30" s="11" t="s">
        <v>25</v>
      </c>
      <c r="D30" s="15" t="s">
        <v>83</v>
      </c>
      <c r="E30" s="16">
        <v>0</v>
      </c>
      <c r="F30" s="16">
        <f>O30</f>
        <v>0</v>
      </c>
      <c r="G30" s="16">
        <f>K30</f>
        <v>92.436974789915965</v>
      </c>
      <c r="H30" s="53">
        <f t="shared" si="10"/>
        <v>5.5462184873949578</v>
      </c>
      <c r="I30" s="53">
        <f t="shared" si="11"/>
        <v>12.016806722689076</v>
      </c>
      <c r="J30" s="16">
        <f t="shared" si="12"/>
        <v>0</v>
      </c>
      <c r="K30" s="53">
        <f t="shared" si="13"/>
        <v>92.436974789915965</v>
      </c>
      <c r="L30" s="53">
        <f t="shared" si="14"/>
        <v>0</v>
      </c>
      <c r="O30" s="54">
        <v>0</v>
      </c>
      <c r="P30" s="54">
        <v>110</v>
      </c>
      <c r="Q30" s="54">
        <f t="shared" si="15"/>
        <v>110</v>
      </c>
      <c r="R30">
        <f t="shared" si="16"/>
        <v>0</v>
      </c>
      <c r="S30">
        <f t="shared" si="17"/>
        <v>0</v>
      </c>
    </row>
    <row r="31" spans="2:20" ht="30" x14ac:dyDescent="0.25">
      <c r="B31" s="11" t="s">
        <v>82</v>
      </c>
      <c r="C31" s="11" t="s">
        <v>25</v>
      </c>
      <c r="D31" s="15" t="s">
        <v>85</v>
      </c>
      <c r="E31" s="16">
        <v>0</v>
      </c>
      <c r="F31" s="16">
        <f>K31-G31</f>
        <v>33.613445378151262</v>
      </c>
      <c r="G31" s="16">
        <f>P31</f>
        <v>0</v>
      </c>
      <c r="H31" s="53">
        <f t="shared" si="10"/>
        <v>2.0168067226890756</v>
      </c>
      <c r="I31" s="53">
        <f t="shared" si="11"/>
        <v>4.3697478991596643</v>
      </c>
      <c r="J31" s="16">
        <f t="shared" si="12"/>
        <v>0</v>
      </c>
      <c r="K31" s="53">
        <f t="shared" si="13"/>
        <v>33.613445378151262</v>
      </c>
      <c r="L31" s="53">
        <f t="shared" si="14"/>
        <v>0</v>
      </c>
      <c r="O31" s="54">
        <v>40</v>
      </c>
      <c r="P31" s="54">
        <v>0</v>
      </c>
      <c r="Q31" s="54">
        <f t="shared" si="15"/>
        <v>40</v>
      </c>
      <c r="R31">
        <f t="shared" si="16"/>
        <v>0</v>
      </c>
      <c r="S31">
        <f t="shared" si="17"/>
        <v>0</v>
      </c>
    </row>
    <row r="32" spans="2:20" ht="30" x14ac:dyDescent="0.25">
      <c r="B32" s="11" t="s">
        <v>84</v>
      </c>
      <c r="C32" s="11"/>
      <c r="D32" s="15" t="s">
        <v>87</v>
      </c>
      <c r="E32" s="16">
        <v>0</v>
      </c>
      <c r="F32" s="16">
        <f>K32-G32</f>
        <v>67.226890756302524</v>
      </c>
      <c r="G32" s="16">
        <f>P32</f>
        <v>0</v>
      </c>
      <c r="H32" s="53">
        <f t="shared" si="10"/>
        <v>4.0336134453781511</v>
      </c>
      <c r="I32" s="53">
        <f t="shared" si="11"/>
        <v>8.7394957983193287</v>
      </c>
      <c r="J32" s="16">
        <f t="shared" si="12"/>
        <v>0</v>
      </c>
      <c r="K32" s="53">
        <f t="shared" si="13"/>
        <v>67.226890756302524</v>
      </c>
      <c r="L32" s="53">
        <f t="shared" si="14"/>
        <v>0</v>
      </c>
      <c r="O32" s="54">
        <v>80</v>
      </c>
      <c r="P32" s="54">
        <v>0</v>
      </c>
      <c r="Q32" s="54">
        <f t="shared" si="15"/>
        <v>80</v>
      </c>
      <c r="R32">
        <f t="shared" si="16"/>
        <v>0</v>
      </c>
      <c r="S32">
        <f t="shared" si="17"/>
        <v>0</v>
      </c>
    </row>
    <row r="33" spans="2:20" ht="125.25" customHeight="1" x14ac:dyDescent="0.25">
      <c r="B33" s="11" t="s">
        <v>86</v>
      </c>
      <c r="C33" s="11" t="s">
        <v>25</v>
      </c>
      <c r="D33" s="15" t="s">
        <v>89</v>
      </c>
      <c r="E33" s="16">
        <v>0</v>
      </c>
      <c r="F33" s="16">
        <f>O33</f>
        <v>0</v>
      </c>
      <c r="G33" s="16">
        <f>K33</f>
        <v>168.0672268907563</v>
      </c>
      <c r="H33" s="53">
        <f t="shared" si="10"/>
        <v>10.084033613445378</v>
      </c>
      <c r="I33" s="53">
        <f t="shared" si="11"/>
        <v>21.84873949579832</v>
      </c>
      <c r="J33" s="16">
        <f t="shared" si="12"/>
        <v>0</v>
      </c>
      <c r="K33" s="53">
        <f t="shared" si="13"/>
        <v>168.0672268907563</v>
      </c>
      <c r="L33" s="53">
        <f t="shared" si="14"/>
        <v>0</v>
      </c>
      <c r="O33" s="54">
        <v>0</v>
      </c>
      <c r="P33" s="54">
        <v>200</v>
      </c>
      <c r="Q33" s="54">
        <f t="shared" si="15"/>
        <v>200</v>
      </c>
      <c r="R33">
        <f t="shared" si="16"/>
        <v>0</v>
      </c>
      <c r="S33">
        <f t="shared" si="17"/>
        <v>0</v>
      </c>
    </row>
    <row r="34" spans="2:20" ht="30" x14ac:dyDescent="0.25">
      <c r="B34" s="11" t="s">
        <v>88</v>
      </c>
      <c r="C34" s="11" t="s">
        <v>25</v>
      </c>
      <c r="D34" s="15" t="s">
        <v>91</v>
      </c>
      <c r="E34" s="16">
        <v>0</v>
      </c>
      <c r="F34" s="16">
        <f>K34-G34</f>
        <v>84.033613445378151</v>
      </c>
      <c r="G34" s="16">
        <f>P34</f>
        <v>0</v>
      </c>
      <c r="H34" s="53">
        <f t="shared" si="10"/>
        <v>5.0420168067226889</v>
      </c>
      <c r="I34" s="53">
        <f t="shared" si="11"/>
        <v>10.92436974789916</v>
      </c>
      <c r="J34" s="16">
        <f t="shared" si="12"/>
        <v>0</v>
      </c>
      <c r="K34" s="53">
        <f t="shared" si="13"/>
        <v>84.033613445378151</v>
      </c>
      <c r="L34" s="53">
        <f t="shared" si="14"/>
        <v>0</v>
      </c>
      <c r="O34" s="54">
        <v>100</v>
      </c>
      <c r="P34" s="54">
        <v>0</v>
      </c>
      <c r="Q34" s="54">
        <f t="shared" si="15"/>
        <v>100</v>
      </c>
      <c r="R34">
        <f t="shared" si="16"/>
        <v>0</v>
      </c>
      <c r="S34">
        <f t="shared" si="17"/>
        <v>0</v>
      </c>
    </row>
    <row r="35" spans="2:20" ht="30" x14ac:dyDescent="0.25">
      <c r="B35" s="11" t="s">
        <v>90</v>
      </c>
      <c r="C35" s="11"/>
      <c r="D35" s="15" t="s">
        <v>93</v>
      </c>
      <c r="E35" s="16">
        <v>0</v>
      </c>
      <c r="F35" s="16">
        <f>K35-G35</f>
        <v>126.05042016806723</v>
      </c>
      <c r="G35" s="16">
        <f>P35</f>
        <v>0</v>
      </c>
      <c r="H35" s="53">
        <f t="shared" si="10"/>
        <v>7.5630252100840334</v>
      </c>
      <c r="I35" s="53">
        <f t="shared" si="11"/>
        <v>16.386554621848742</v>
      </c>
      <c r="J35" s="16">
        <f t="shared" si="12"/>
        <v>0</v>
      </c>
      <c r="K35" s="53">
        <f t="shared" si="13"/>
        <v>126.05042016806723</v>
      </c>
      <c r="L35" s="53">
        <f t="shared" si="14"/>
        <v>0</v>
      </c>
      <c r="O35" s="54">
        <v>150</v>
      </c>
      <c r="P35" s="54">
        <v>0</v>
      </c>
      <c r="Q35" s="54">
        <f t="shared" si="15"/>
        <v>150</v>
      </c>
      <c r="R35">
        <f t="shared" si="16"/>
        <v>0</v>
      </c>
      <c r="S35">
        <f t="shared" si="17"/>
        <v>0</v>
      </c>
    </row>
    <row r="36" spans="2:20" ht="141.75" customHeight="1" x14ac:dyDescent="0.25">
      <c r="B36" s="11" t="s">
        <v>92</v>
      </c>
      <c r="C36" s="11" t="s">
        <v>60</v>
      </c>
      <c r="D36" s="15" t="s">
        <v>97</v>
      </c>
      <c r="E36" s="16">
        <v>5</v>
      </c>
      <c r="F36" s="16">
        <f>O36</f>
        <v>0</v>
      </c>
      <c r="G36" s="16">
        <f>K36</f>
        <v>42.016806722689076</v>
      </c>
      <c r="H36" s="53">
        <f t="shared" si="10"/>
        <v>2.5210084033613445</v>
      </c>
      <c r="I36" s="53">
        <f t="shared" si="11"/>
        <v>5.46218487394958</v>
      </c>
      <c r="J36" s="16">
        <f t="shared" si="12"/>
        <v>250</v>
      </c>
      <c r="K36" s="53">
        <f t="shared" si="13"/>
        <v>42.016806722689076</v>
      </c>
      <c r="L36" s="53">
        <f t="shared" si="14"/>
        <v>210.08403361344537</v>
      </c>
      <c r="O36" s="54">
        <v>0</v>
      </c>
      <c r="P36" s="54">
        <v>50</v>
      </c>
      <c r="Q36" s="54">
        <f t="shared" si="15"/>
        <v>50</v>
      </c>
      <c r="R36">
        <f t="shared" si="16"/>
        <v>0</v>
      </c>
      <c r="S36">
        <f t="shared" si="17"/>
        <v>250</v>
      </c>
    </row>
    <row r="37" spans="2:20" ht="45" x14ac:dyDescent="0.25">
      <c r="B37" s="11" t="s">
        <v>94</v>
      </c>
      <c r="C37" s="11" t="s">
        <v>25</v>
      </c>
      <c r="D37" s="15" t="s">
        <v>99</v>
      </c>
      <c r="E37" s="16">
        <v>1</v>
      </c>
      <c r="F37" s="16">
        <f>K37-G37</f>
        <v>21.428571428571431</v>
      </c>
      <c r="G37" s="16">
        <f>P37</f>
        <v>50</v>
      </c>
      <c r="H37" s="53">
        <f t="shared" si="10"/>
        <v>4.2857142857142856</v>
      </c>
      <c r="I37" s="53">
        <f t="shared" si="11"/>
        <v>9.2857142857142865</v>
      </c>
      <c r="J37" s="16">
        <f t="shared" si="12"/>
        <v>85.000000000000014</v>
      </c>
      <c r="K37" s="53">
        <f t="shared" si="13"/>
        <v>71.428571428571431</v>
      </c>
      <c r="L37" s="53">
        <f t="shared" si="14"/>
        <v>71.428571428571431</v>
      </c>
      <c r="O37" s="54">
        <v>35</v>
      </c>
      <c r="P37" s="54">
        <v>50</v>
      </c>
      <c r="Q37" s="54">
        <f t="shared" si="15"/>
        <v>85</v>
      </c>
      <c r="R37">
        <f t="shared" si="16"/>
        <v>35</v>
      </c>
      <c r="S37">
        <f t="shared" si="17"/>
        <v>50</v>
      </c>
    </row>
    <row r="38" spans="2:20" ht="30" x14ac:dyDescent="0.25">
      <c r="B38" s="11" t="s">
        <v>96</v>
      </c>
      <c r="C38" s="11"/>
      <c r="D38" s="15" t="s">
        <v>101</v>
      </c>
      <c r="E38" s="16">
        <v>3</v>
      </c>
      <c r="F38" s="16">
        <f>K38-G38</f>
        <v>0.92436974789915982</v>
      </c>
      <c r="G38" s="16">
        <f>P38</f>
        <v>0</v>
      </c>
      <c r="H38" s="53">
        <f t="shared" si="10"/>
        <v>5.5462184873949584E-2</v>
      </c>
      <c r="I38" s="53">
        <f t="shared" si="11"/>
        <v>0.12016806722689079</v>
      </c>
      <c r="J38" s="16">
        <f t="shared" si="12"/>
        <v>3.3000000000000007</v>
      </c>
      <c r="K38" s="53">
        <f t="shared" si="13"/>
        <v>0.92436974789915982</v>
      </c>
      <c r="L38" s="53">
        <f t="shared" si="14"/>
        <v>2.7731092436974794</v>
      </c>
      <c r="O38" s="54">
        <v>1.1000000000000001</v>
      </c>
      <c r="P38" s="54">
        <v>0</v>
      </c>
      <c r="Q38" s="54">
        <f t="shared" si="15"/>
        <v>1.1000000000000001</v>
      </c>
      <c r="R38">
        <f t="shared" si="16"/>
        <v>3.3000000000000003</v>
      </c>
      <c r="S38">
        <f t="shared" si="17"/>
        <v>0</v>
      </c>
    </row>
    <row r="39" spans="2:20" ht="75" x14ac:dyDescent="0.25">
      <c r="B39" s="11" t="s">
        <v>98</v>
      </c>
      <c r="C39" s="11"/>
      <c r="D39" s="15" t="s">
        <v>103</v>
      </c>
      <c r="E39" s="16">
        <v>1</v>
      </c>
      <c r="F39" s="16">
        <f>K39-G39</f>
        <v>181.68067226890759</v>
      </c>
      <c r="G39" s="16">
        <f>P39</f>
        <v>20</v>
      </c>
      <c r="H39" s="53">
        <f t="shared" si="10"/>
        <v>12.100840336134455</v>
      </c>
      <c r="I39" s="53">
        <f t="shared" si="11"/>
        <v>26.218487394957986</v>
      </c>
      <c r="J39" s="16">
        <f t="shared" si="12"/>
        <v>240.00000000000003</v>
      </c>
      <c r="K39" s="53">
        <f t="shared" si="13"/>
        <v>201.68067226890759</v>
      </c>
      <c r="L39" s="53">
        <f t="shared" si="14"/>
        <v>201.68067226890759</v>
      </c>
      <c r="O39" s="54">
        <v>220</v>
      </c>
      <c r="P39" s="54">
        <v>20</v>
      </c>
      <c r="Q39" s="54">
        <f t="shared" si="15"/>
        <v>240</v>
      </c>
      <c r="R39">
        <f t="shared" si="16"/>
        <v>220</v>
      </c>
      <c r="S39">
        <f t="shared" si="17"/>
        <v>20</v>
      </c>
    </row>
    <row r="40" spans="2:20" ht="62.25" customHeight="1" x14ac:dyDescent="0.25">
      <c r="B40" s="11" t="s">
        <v>100</v>
      </c>
      <c r="C40" s="11" t="s">
        <v>25</v>
      </c>
      <c r="D40" s="15" t="s">
        <v>165</v>
      </c>
      <c r="E40" s="16">
        <v>1</v>
      </c>
      <c r="F40" s="16">
        <f>K40-G40</f>
        <v>122.85714285714286</v>
      </c>
      <c r="G40" s="16">
        <f>P40</f>
        <v>20</v>
      </c>
      <c r="H40" s="53">
        <f t="shared" si="10"/>
        <v>8.5714285714285712</v>
      </c>
      <c r="I40" s="53">
        <f t="shared" si="11"/>
        <v>18.571428571428573</v>
      </c>
      <c r="J40" s="16">
        <f t="shared" si="12"/>
        <v>170.00000000000003</v>
      </c>
      <c r="K40" s="53">
        <f t="shared" si="13"/>
        <v>142.85714285714286</v>
      </c>
      <c r="L40" s="53">
        <f t="shared" si="14"/>
        <v>142.85714285714286</v>
      </c>
      <c r="O40" s="54">
        <v>150</v>
      </c>
      <c r="P40" s="54">
        <v>20</v>
      </c>
      <c r="Q40" s="54">
        <f t="shared" si="15"/>
        <v>170</v>
      </c>
      <c r="R40">
        <f t="shared" si="16"/>
        <v>150</v>
      </c>
      <c r="S40">
        <f t="shared" si="17"/>
        <v>20</v>
      </c>
    </row>
    <row r="41" spans="2:20" ht="33" customHeight="1" x14ac:dyDescent="0.25">
      <c r="B41" s="11" t="s">
        <v>102</v>
      </c>
      <c r="C41" s="11"/>
      <c r="D41" s="15" t="s">
        <v>167</v>
      </c>
      <c r="E41" s="16">
        <v>5</v>
      </c>
      <c r="F41" s="16">
        <f>K41-G41</f>
        <v>3.96218487394958</v>
      </c>
      <c r="G41" s="16">
        <f>P41</f>
        <v>1.5</v>
      </c>
      <c r="H41" s="53">
        <f t="shared" si="10"/>
        <v>0.32773109243697479</v>
      </c>
      <c r="I41" s="53">
        <f t="shared" si="11"/>
        <v>0.71008403361344541</v>
      </c>
      <c r="J41" s="16">
        <f t="shared" si="12"/>
        <v>32.5</v>
      </c>
      <c r="K41" s="53">
        <f t="shared" si="13"/>
        <v>5.46218487394958</v>
      </c>
      <c r="L41" s="53">
        <f t="shared" si="14"/>
        <v>27.310924369747902</v>
      </c>
      <c r="O41" s="54">
        <v>5</v>
      </c>
      <c r="P41" s="54">
        <v>1.5</v>
      </c>
      <c r="Q41" s="54">
        <f t="shared" si="15"/>
        <v>6.5</v>
      </c>
      <c r="R41">
        <f t="shared" si="16"/>
        <v>25</v>
      </c>
      <c r="S41">
        <f t="shared" si="17"/>
        <v>7.5</v>
      </c>
    </row>
    <row r="42" spans="2:20" x14ac:dyDescent="0.25">
      <c r="E42" s="1"/>
      <c r="F42" s="1"/>
      <c r="G42" s="1"/>
    </row>
    <row r="43" spans="2:20" x14ac:dyDescent="0.25">
      <c r="E43" s="1"/>
      <c r="F43" s="1"/>
      <c r="J43" s="1">
        <f>SUM(J25:J41)</f>
        <v>1655.8</v>
      </c>
      <c r="K43" s="1">
        <f>SUM(K25:K41)</f>
        <v>1771.09243697479</v>
      </c>
      <c r="L43" s="1">
        <f>SUM(L25:L41)</f>
        <v>1391.4285714285716</v>
      </c>
      <c r="R43" s="1">
        <f>SUM(R25:R41)</f>
        <v>643.29999999999995</v>
      </c>
      <c r="S43" s="1">
        <f>SUM(S25:S41)</f>
        <v>1012.5</v>
      </c>
      <c r="T43" s="1">
        <f>R43+S43</f>
        <v>1655.8</v>
      </c>
    </row>
    <row r="44" spans="2:20" x14ac:dyDescent="0.25">
      <c r="E44" s="1"/>
      <c r="F44" s="1"/>
      <c r="G44" s="1"/>
    </row>
    <row r="45" spans="2:20" x14ac:dyDescent="0.25">
      <c r="B45" s="21" t="s">
        <v>104</v>
      </c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2:20" ht="90" customHeight="1" x14ac:dyDescent="0.25">
      <c r="B46" s="11" t="s">
        <v>169</v>
      </c>
      <c r="C46" s="11" t="s">
        <v>25</v>
      </c>
      <c r="D46" s="15" t="s">
        <v>170</v>
      </c>
      <c r="E46" s="13">
        <v>1</v>
      </c>
      <c r="F46" s="13">
        <f>K46-G46</f>
        <v>203.69747899159665</v>
      </c>
      <c r="G46" s="13">
        <f>P46</f>
        <v>40</v>
      </c>
      <c r="H46" s="53">
        <f>(F46+G46)*0.06</f>
        <v>14.621848739495798</v>
      </c>
      <c r="I46" s="53">
        <f>(G46+F46)*0.13</f>
        <v>31.680672268907568</v>
      </c>
      <c r="J46" s="16">
        <f>(F46+G46+H46+I46)*E46</f>
        <v>290.00000000000006</v>
      </c>
      <c r="K46" s="53">
        <f>Q46/1.19</f>
        <v>243.69747899159665</v>
      </c>
      <c r="L46" s="53">
        <f>K46*E46</f>
        <v>243.69747899159665</v>
      </c>
      <c r="O46" s="54">
        <v>250</v>
      </c>
      <c r="P46" s="54">
        <v>40</v>
      </c>
      <c r="Q46" s="54">
        <f>O46+P46</f>
        <v>290</v>
      </c>
      <c r="R46">
        <f>O46*E46</f>
        <v>250</v>
      </c>
      <c r="S46">
        <f>P46*E46</f>
        <v>40</v>
      </c>
    </row>
    <row r="47" spans="2:20" x14ac:dyDescent="0.25">
      <c r="E47" s="1"/>
      <c r="F47" s="1"/>
      <c r="G47" s="1"/>
      <c r="H47" s="1"/>
      <c r="I47" s="1"/>
      <c r="J47" s="1"/>
      <c r="O47" s="54"/>
      <c r="P47" s="54"/>
      <c r="Q47" s="54"/>
    </row>
    <row r="48" spans="2:20" x14ac:dyDescent="0.25">
      <c r="E48" s="1"/>
      <c r="F48" s="1"/>
      <c r="G48" s="1"/>
      <c r="H48" s="1"/>
      <c r="I48" s="1"/>
      <c r="J48" s="1">
        <f>SUM(J46)</f>
        <v>290.00000000000006</v>
      </c>
      <c r="K48" s="1">
        <f>SUM(K46)</f>
        <v>243.69747899159665</v>
      </c>
      <c r="L48" s="1">
        <f>SUM(L46)</f>
        <v>243.69747899159665</v>
      </c>
      <c r="R48" s="1">
        <f>SUM(R46)</f>
        <v>250</v>
      </c>
      <c r="S48" s="1">
        <f>SUM(S46)</f>
        <v>40</v>
      </c>
      <c r="T48" s="1">
        <f>R48+S48</f>
        <v>290</v>
      </c>
    </row>
    <row r="49" spans="4:7" x14ac:dyDescent="0.25">
      <c r="E49" s="1"/>
      <c r="F49" s="1"/>
    </row>
    <row r="50" spans="4:7" ht="37.5" x14ac:dyDescent="0.3">
      <c r="D50" s="24" t="s">
        <v>258</v>
      </c>
      <c r="E50" s="25"/>
      <c r="F50" s="26"/>
      <c r="G50" s="27">
        <f>J22+J43+J48</f>
        <v>40123.050000000003</v>
      </c>
    </row>
    <row r="52" spans="4:7" ht="21" x14ac:dyDescent="0.35">
      <c r="D52" s="31" t="s">
        <v>108</v>
      </c>
      <c r="E52" s="32"/>
      <c r="F52" s="32"/>
      <c r="G52" s="33">
        <f>R22+R43+R48</f>
        <v>34524.550000000003</v>
      </c>
    </row>
    <row r="53" spans="4:7" ht="21" x14ac:dyDescent="0.35">
      <c r="D53" s="31" t="s">
        <v>109</v>
      </c>
      <c r="E53" s="32"/>
      <c r="F53" s="32"/>
      <c r="G53" s="33">
        <f>S22+S43+S48</f>
        <v>5598.5</v>
      </c>
    </row>
  </sheetData>
  <mergeCells count="1">
    <mergeCell ref="B4:D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3"/>
  <sheetViews>
    <sheetView zoomScale="70" zoomScaleNormal="70" workbookViewId="0">
      <selection activeCell="F29" sqref="F29"/>
    </sheetView>
  </sheetViews>
  <sheetFormatPr baseColWidth="10" defaultColWidth="10.5703125" defaultRowHeight="15" x14ac:dyDescent="0.25"/>
  <cols>
    <col min="1" max="1" width="14.42578125" customWidth="1"/>
    <col min="4" max="4" width="62" customWidth="1"/>
    <col min="5" max="5" width="14.85546875" customWidth="1"/>
    <col min="6" max="6" width="13.85546875" customWidth="1"/>
    <col min="7" max="7" width="14.5703125" customWidth="1"/>
    <col min="24" max="24" width="13.7109375" customWidth="1"/>
  </cols>
  <sheetData>
    <row r="1" spans="2:24" x14ac:dyDescent="0.25">
      <c r="B1" t="s">
        <v>254</v>
      </c>
    </row>
    <row r="2" spans="2:24" ht="45" x14ac:dyDescent="0.25">
      <c r="B2" s="2" t="s">
        <v>0</v>
      </c>
      <c r="C2" s="3" t="s">
        <v>1</v>
      </c>
      <c r="D2" s="2" t="s">
        <v>2</v>
      </c>
      <c r="E2" s="2" t="s">
        <v>3</v>
      </c>
      <c r="F2" s="4" t="s">
        <v>4</v>
      </c>
      <c r="G2" s="5" t="s">
        <v>5</v>
      </c>
      <c r="H2" s="50" t="s">
        <v>215</v>
      </c>
      <c r="I2" s="50" t="s">
        <v>216</v>
      </c>
      <c r="J2" s="2" t="s">
        <v>217</v>
      </c>
      <c r="K2" s="4" t="s">
        <v>6</v>
      </c>
      <c r="L2" s="5" t="s">
        <v>7</v>
      </c>
    </row>
    <row r="4" spans="2:24" x14ac:dyDescent="0.25">
      <c r="B4" s="98" t="s">
        <v>113</v>
      </c>
      <c r="C4" s="98"/>
      <c r="D4" s="98"/>
      <c r="E4" s="9"/>
      <c r="F4" s="9"/>
      <c r="G4" s="9"/>
      <c r="H4" s="9"/>
      <c r="I4" s="9"/>
      <c r="J4" s="51"/>
      <c r="K4" s="9"/>
      <c r="L4" s="51"/>
      <c r="O4" t="s">
        <v>4</v>
      </c>
      <c r="P4" t="s">
        <v>5</v>
      </c>
      <c r="Q4" t="s">
        <v>7</v>
      </c>
      <c r="R4" t="s">
        <v>218</v>
      </c>
      <c r="S4" t="s">
        <v>219</v>
      </c>
    </row>
    <row r="5" spans="2:24" ht="98.25" customHeight="1" x14ac:dyDescent="0.25">
      <c r="B5" s="11" t="s">
        <v>24</v>
      </c>
      <c r="C5" s="11" t="s">
        <v>25</v>
      </c>
      <c r="D5" s="15" t="s">
        <v>125</v>
      </c>
      <c r="E5" s="16">
        <v>1</v>
      </c>
      <c r="F5" s="16">
        <f t="shared" ref="F5:F10" si="0">K5-G5</f>
        <v>6161.8067226890762</v>
      </c>
      <c r="G5" s="16">
        <f t="shared" ref="G5:G10" si="1">P5</f>
        <v>355</v>
      </c>
      <c r="H5" s="53">
        <f t="shared" ref="H5:H20" si="2">(F5+G5)*0.06</f>
        <v>391.00840336134456</v>
      </c>
      <c r="I5" s="53">
        <f t="shared" ref="I5:I20" si="3">(G5+F5)*0.13</f>
        <v>847.18487394957992</v>
      </c>
      <c r="J5" s="16">
        <f t="shared" ref="J5:J20" si="4">(F5+G5+H5+I5)*E5</f>
        <v>7755.0000000000009</v>
      </c>
      <c r="K5" s="53">
        <f t="shared" ref="K5:K20" si="5">Q5/1.19</f>
        <v>6516.8067226890762</v>
      </c>
      <c r="L5" s="53">
        <f t="shared" ref="L5:L20" si="6">K5*E5</f>
        <v>6516.8067226890762</v>
      </c>
      <c r="O5" s="54">
        <v>7400</v>
      </c>
      <c r="P5" s="54">
        <v>355</v>
      </c>
      <c r="Q5" s="54">
        <f t="shared" ref="Q5:Q15" si="7">(O5+P5)</f>
        <v>7755</v>
      </c>
      <c r="R5">
        <f t="shared" ref="R5:R20" si="8">O5*E5</f>
        <v>7400</v>
      </c>
      <c r="S5">
        <f t="shared" ref="S5:S20" si="9">P5*E5</f>
        <v>355</v>
      </c>
      <c r="X5" s="15"/>
    </row>
    <row r="6" spans="2:24" ht="81.75" customHeight="1" x14ac:dyDescent="0.25">
      <c r="B6" s="11" t="s">
        <v>27</v>
      </c>
      <c r="C6" s="11" t="s">
        <v>25</v>
      </c>
      <c r="D6" s="15" t="s">
        <v>28</v>
      </c>
      <c r="E6" s="16">
        <v>1</v>
      </c>
      <c r="F6" s="16">
        <f t="shared" si="0"/>
        <v>677.73109243697479</v>
      </c>
      <c r="G6" s="16">
        <f t="shared" si="1"/>
        <v>150</v>
      </c>
      <c r="H6" s="53">
        <f t="shared" si="2"/>
        <v>49.663865546218489</v>
      </c>
      <c r="I6" s="53">
        <f t="shared" si="3"/>
        <v>107.60504201680672</v>
      </c>
      <c r="J6" s="16">
        <f t="shared" si="4"/>
        <v>985</v>
      </c>
      <c r="K6" s="53">
        <f t="shared" si="5"/>
        <v>827.73109243697479</v>
      </c>
      <c r="L6" s="53">
        <f t="shared" si="6"/>
        <v>827.73109243697479</v>
      </c>
      <c r="O6" s="54">
        <v>835</v>
      </c>
      <c r="P6" s="54">
        <v>150</v>
      </c>
      <c r="Q6" s="54">
        <f t="shared" si="7"/>
        <v>985</v>
      </c>
      <c r="R6">
        <f t="shared" si="8"/>
        <v>835</v>
      </c>
      <c r="S6">
        <f t="shared" si="9"/>
        <v>150</v>
      </c>
    </row>
    <row r="7" spans="2:24" ht="61.5" customHeight="1" x14ac:dyDescent="0.25">
      <c r="B7" s="11" t="s">
        <v>29</v>
      </c>
      <c r="C7" s="11" t="s">
        <v>25</v>
      </c>
      <c r="D7" s="17" t="s">
        <v>255</v>
      </c>
      <c r="E7" s="16">
        <v>1</v>
      </c>
      <c r="F7" s="16">
        <f t="shared" si="0"/>
        <v>330.96638655462186</v>
      </c>
      <c r="G7" s="16">
        <f t="shared" si="1"/>
        <v>85</v>
      </c>
      <c r="H7" s="53">
        <f t="shared" si="2"/>
        <v>24.957983193277311</v>
      </c>
      <c r="I7" s="53">
        <f t="shared" si="3"/>
        <v>54.075630252100844</v>
      </c>
      <c r="J7" s="16">
        <f t="shared" si="4"/>
        <v>495</v>
      </c>
      <c r="K7" s="53">
        <f t="shared" si="5"/>
        <v>415.96638655462186</v>
      </c>
      <c r="L7" s="53">
        <f t="shared" si="6"/>
        <v>415.96638655462186</v>
      </c>
      <c r="O7" s="54">
        <v>410</v>
      </c>
      <c r="P7" s="54">
        <v>85</v>
      </c>
      <c r="Q7" s="54">
        <f t="shared" si="7"/>
        <v>495</v>
      </c>
      <c r="R7">
        <f t="shared" si="8"/>
        <v>410</v>
      </c>
      <c r="S7">
        <f t="shared" si="9"/>
        <v>85</v>
      </c>
    </row>
    <row r="8" spans="2:24" ht="123.75" customHeight="1" x14ac:dyDescent="0.25">
      <c r="B8" s="11" t="s">
        <v>31</v>
      </c>
      <c r="C8" s="11" t="s">
        <v>25</v>
      </c>
      <c r="D8" s="15" t="s">
        <v>38</v>
      </c>
      <c r="E8" s="16">
        <v>1</v>
      </c>
      <c r="F8" s="16">
        <f t="shared" si="0"/>
        <v>314.70588235294122</v>
      </c>
      <c r="G8" s="16">
        <f t="shared" si="1"/>
        <v>1450</v>
      </c>
      <c r="H8" s="53">
        <f t="shared" si="2"/>
        <v>105.88235294117646</v>
      </c>
      <c r="I8" s="53">
        <f t="shared" si="3"/>
        <v>229.41176470588238</v>
      </c>
      <c r="J8" s="16">
        <f t="shared" si="4"/>
        <v>2100</v>
      </c>
      <c r="K8" s="53">
        <f t="shared" si="5"/>
        <v>1764.7058823529412</v>
      </c>
      <c r="L8" s="53">
        <f t="shared" si="6"/>
        <v>1764.7058823529412</v>
      </c>
      <c r="O8" s="54">
        <v>650</v>
      </c>
      <c r="P8" s="54">
        <v>1450</v>
      </c>
      <c r="Q8" s="54">
        <f t="shared" si="7"/>
        <v>2100</v>
      </c>
      <c r="R8">
        <f t="shared" si="8"/>
        <v>650</v>
      </c>
      <c r="S8">
        <f t="shared" si="9"/>
        <v>1450</v>
      </c>
    </row>
    <row r="9" spans="2:24" ht="124.5" customHeight="1" x14ac:dyDescent="0.25">
      <c r="B9" s="11" t="s">
        <v>33</v>
      </c>
      <c r="C9" s="11" t="s">
        <v>25</v>
      </c>
      <c r="D9" s="15" t="s">
        <v>40</v>
      </c>
      <c r="E9" s="16">
        <v>1</v>
      </c>
      <c r="F9" s="16">
        <f t="shared" si="0"/>
        <v>773.10924369747897</v>
      </c>
      <c r="G9" s="16">
        <f t="shared" si="1"/>
        <v>0</v>
      </c>
      <c r="H9" s="53">
        <f t="shared" si="2"/>
        <v>46.386554621848738</v>
      </c>
      <c r="I9" s="53">
        <f t="shared" si="3"/>
        <v>100.50420168067227</v>
      </c>
      <c r="J9" s="16">
        <f t="shared" si="4"/>
        <v>920</v>
      </c>
      <c r="K9" s="53">
        <f t="shared" si="5"/>
        <v>773.10924369747897</v>
      </c>
      <c r="L9" s="53">
        <f t="shared" si="6"/>
        <v>773.10924369747897</v>
      </c>
      <c r="O9" s="54">
        <v>920</v>
      </c>
      <c r="P9" s="54">
        <v>0</v>
      </c>
      <c r="Q9" s="54">
        <f t="shared" si="7"/>
        <v>920</v>
      </c>
      <c r="R9">
        <f t="shared" si="8"/>
        <v>920</v>
      </c>
      <c r="S9">
        <f t="shared" si="9"/>
        <v>0</v>
      </c>
    </row>
    <row r="10" spans="2:24" ht="60" customHeight="1" x14ac:dyDescent="0.25">
      <c r="B10" s="11" t="s">
        <v>35</v>
      </c>
      <c r="C10" s="11" t="s">
        <v>25</v>
      </c>
      <c r="D10" s="15" t="s">
        <v>42</v>
      </c>
      <c r="E10" s="42">
        <v>1</v>
      </c>
      <c r="F10" s="16">
        <f t="shared" si="0"/>
        <v>1584.7058823529412</v>
      </c>
      <c r="G10" s="16">
        <f t="shared" si="1"/>
        <v>180</v>
      </c>
      <c r="H10" s="53">
        <f t="shared" si="2"/>
        <v>105.88235294117646</v>
      </c>
      <c r="I10" s="53">
        <f t="shared" si="3"/>
        <v>229.41176470588238</v>
      </c>
      <c r="J10" s="16">
        <f t="shared" si="4"/>
        <v>2100</v>
      </c>
      <c r="K10" s="53">
        <f t="shared" si="5"/>
        <v>1764.7058823529412</v>
      </c>
      <c r="L10" s="53">
        <f t="shared" si="6"/>
        <v>1764.7058823529412</v>
      </c>
      <c r="O10" s="54">
        <v>1920</v>
      </c>
      <c r="P10" s="54">
        <v>180</v>
      </c>
      <c r="Q10" s="54">
        <f t="shared" si="7"/>
        <v>2100</v>
      </c>
      <c r="R10">
        <f t="shared" si="8"/>
        <v>1920</v>
      </c>
      <c r="S10">
        <f t="shared" si="9"/>
        <v>180</v>
      </c>
    </row>
    <row r="11" spans="2:24" ht="63" customHeight="1" x14ac:dyDescent="0.25">
      <c r="B11" s="11" t="s">
        <v>37</v>
      </c>
      <c r="C11" s="11" t="s">
        <v>25</v>
      </c>
      <c r="D11" s="15" t="s">
        <v>44</v>
      </c>
      <c r="E11" s="16">
        <v>1</v>
      </c>
      <c r="F11" s="16">
        <f>O11</f>
        <v>0</v>
      </c>
      <c r="G11" s="16">
        <f>K11</f>
        <v>210.0840336134454</v>
      </c>
      <c r="H11" s="53">
        <f t="shared" si="2"/>
        <v>12.605042016806724</v>
      </c>
      <c r="I11" s="53">
        <f t="shared" si="3"/>
        <v>27.310924369747902</v>
      </c>
      <c r="J11" s="16">
        <f t="shared" si="4"/>
        <v>250.00000000000003</v>
      </c>
      <c r="K11" s="53">
        <f t="shared" si="5"/>
        <v>210.0840336134454</v>
      </c>
      <c r="L11" s="53">
        <f t="shared" si="6"/>
        <v>210.0840336134454</v>
      </c>
      <c r="O11" s="54">
        <v>0</v>
      </c>
      <c r="P11" s="54">
        <v>250</v>
      </c>
      <c r="Q11" s="54">
        <f t="shared" si="7"/>
        <v>250</v>
      </c>
      <c r="R11">
        <f t="shared" si="8"/>
        <v>0</v>
      </c>
      <c r="S11">
        <f t="shared" si="9"/>
        <v>250</v>
      </c>
    </row>
    <row r="12" spans="2:24" ht="112.5" customHeight="1" x14ac:dyDescent="0.25">
      <c r="B12" s="11" t="s">
        <v>39</v>
      </c>
      <c r="C12" s="11" t="s">
        <v>25</v>
      </c>
      <c r="D12" s="15" t="s">
        <v>46</v>
      </c>
      <c r="E12" s="16">
        <v>1</v>
      </c>
      <c r="F12" s="16">
        <f>K12-G12</f>
        <v>375.0840336134454</v>
      </c>
      <c r="G12" s="16">
        <f>P12</f>
        <v>35</v>
      </c>
      <c r="H12" s="53">
        <f t="shared" si="2"/>
        <v>24.605042016806724</v>
      </c>
      <c r="I12" s="53">
        <f t="shared" si="3"/>
        <v>53.310924369747902</v>
      </c>
      <c r="J12" s="16">
        <f t="shared" si="4"/>
        <v>488.00000000000006</v>
      </c>
      <c r="K12" s="53">
        <f t="shared" si="5"/>
        <v>410.0840336134454</v>
      </c>
      <c r="L12" s="53">
        <f t="shared" si="6"/>
        <v>410.0840336134454</v>
      </c>
      <c r="O12" s="54">
        <v>453</v>
      </c>
      <c r="P12" s="54">
        <v>35</v>
      </c>
      <c r="Q12" s="54">
        <f t="shared" si="7"/>
        <v>488</v>
      </c>
      <c r="R12">
        <f t="shared" si="8"/>
        <v>453</v>
      </c>
      <c r="S12">
        <f t="shared" si="9"/>
        <v>35</v>
      </c>
    </row>
    <row r="13" spans="2:24" ht="69.75" customHeight="1" x14ac:dyDescent="0.25">
      <c r="B13" s="11" t="s">
        <v>41</v>
      </c>
      <c r="C13" s="11" t="s">
        <v>25</v>
      </c>
      <c r="D13" s="15" t="s">
        <v>48</v>
      </c>
      <c r="E13" s="16">
        <v>1</v>
      </c>
      <c r="F13" s="16">
        <f>K13-G13</f>
        <v>181.60504201680672</v>
      </c>
      <c r="G13" s="16">
        <f>P13</f>
        <v>6</v>
      </c>
      <c r="H13" s="53">
        <f t="shared" si="2"/>
        <v>11.256302521008402</v>
      </c>
      <c r="I13" s="53">
        <f t="shared" si="3"/>
        <v>24.388655462184875</v>
      </c>
      <c r="J13" s="16">
        <f t="shared" si="4"/>
        <v>223.25</v>
      </c>
      <c r="K13" s="53">
        <f t="shared" si="5"/>
        <v>187.60504201680672</v>
      </c>
      <c r="L13" s="53">
        <f t="shared" si="6"/>
        <v>187.60504201680672</v>
      </c>
      <c r="O13" s="54">
        <v>217.25</v>
      </c>
      <c r="P13" s="54">
        <v>6</v>
      </c>
      <c r="Q13" s="54">
        <f t="shared" si="7"/>
        <v>223.25</v>
      </c>
      <c r="R13">
        <f t="shared" si="8"/>
        <v>217.25</v>
      </c>
      <c r="S13">
        <f t="shared" si="9"/>
        <v>6</v>
      </c>
    </row>
    <row r="14" spans="2:24" ht="98.25" customHeight="1" x14ac:dyDescent="0.25">
      <c r="B14" s="11" t="s">
        <v>43</v>
      </c>
      <c r="C14" s="11" t="s">
        <v>25</v>
      </c>
      <c r="D14" s="15" t="s">
        <v>50</v>
      </c>
      <c r="E14" s="16">
        <v>1</v>
      </c>
      <c r="F14" s="16">
        <f>O14</f>
        <v>0</v>
      </c>
      <c r="G14" s="16">
        <f>K14</f>
        <v>1092.4369747899161</v>
      </c>
      <c r="H14" s="53">
        <f t="shared" si="2"/>
        <v>65.546218487394967</v>
      </c>
      <c r="I14" s="53">
        <f t="shared" si="3"/>
        <v>142.0168067226891</v>
      </c>
      <c r="J14" s="16">
        <f t="shared" si="4"/>
        <v>1300.0000000000002</v>
      </c>
      <c r="K14" s="53">
        <f t="shared" si="5"/>
        <v>1092.4369747899161</v>
      </c>
      <c r="L14" s="53">
        <f t="shared" si="6"/>
        <v>1092.4369747899161</v>
      </c>
      <c r="O14" s="54">
        <v>0</v>
      </c>
      <c r="P14" s="54">
        <v>1300</v>
      </c>
      <c r="Q14" s="54">
        <f t="shared" si="7"/>
        <v>1300</v>
      </c>
      <c r="R14">
        <f t="shared" si="8"/>
        <v>0</v>
      </c>
      <c r="S14">
        <f t="shared" si="9"/>
        <v>1300</v>
      </c>
    </row>
    <row r="15" spans="2:24" ht="57.75" customHeight="1" x14ac:dyDescent="0.25">
      <c r="B15" s="11" t="s">
        <v>45</v>
      </c>
      <c r="C15" s="11" t="s">
        <v>25</v>
      </c>
      <c r="D15" s="15" t="s">
        <v>52</v>
      </c>
      <c r="E15" s="16">
        <v>0</v>
      </c>
      <c r="F15" s="16">
        <f>O15</f>
        <v>0</v>
      </c>
      <c r="G15" s="16">
        <f>K15</f>
        <v>1008.4033613445379</v>
      </c>
      <c r="H15" s="53">
        <f t="shared" si="2"/>
        <v>60.504201680672267</v>
      </c>
      <c r="I15" s="53">
        <f t="shared" si="3"/>
        <v>131.09243697478993</v>
      </c>
      <c r="J15" s="16">
        <f t="shared" si="4"/>
        <v>0</v>
      </c>
      <c r="K15" s="53">
        <f t="shared" si="5"/>
        <v>1008.4033613445379</v>
      </c>
      <c r="L15" s="53">
        <f t="shared" si="6"/>
        <v>0</v>
      </c>
      <c r="O15" s="54">
        <v>0</v>
      </c>
      <c r="P15" s="54">
        <v>1200</v>
      </c>
      <c r="Q15">
        <f t="shared" si="7"/>
        <v>1200</v>
      </c>
      <c r="R15">
        <f t="shared" si="8"/>
        <v>0</v>
      </c>
      <c r="S15">
        <f t="shared" si="9"/>
        <v>0</v>
      </c>
    </row>
    <row r="16" spans="2:24" ht="48" customHeight="1" x14ac:dyDescent="0.25">
      <c r="B16" s="11" t="s">
        <v>47</v>
      </c>
      <c r="C16" s="11" t="s">
        <v>25</v>
      </c>
      <c r="D16" s="15" t="s">
        <v>56</v>
      </c>
      <c r="E16" s="16">
        <v>1</v>
      </c>
      <c r="F16" s="16">
        <f>K16-G16</f>
        <v>128.8655462184874</v>
      </c>
      <c r="G16" s="16">
        <f>P16</f>
        <v>35</v>
      </c>
      <c r="H16" s="53">
        <f t="shared" si="2"/>
        <v>9.8319327731092425</v>
      </c>
      <c r="I16" s="53">
        <f t="shared" si="3"/>
        <v>21.302521008403364</v>
      </c>
      <c r="J16" s="16">
        <f t="shared" si="4"/>
        <v>195</v>
      </c>
      <c r="K16" s="53">
        <f t="shared" si="5"/>
        <v>163.8655462184874</v>
      </c>
      <c r="L16" s="53">
        <f t="shared" si="6"/>
        <v>163.8655462184874</v>
      </c>
      <c r="O16" s="54">
        <v>160</v>
      </c>
      <c r="P16" s="54">
        <v>35</v>
      </c>
      <c r="Q16" s="54">
        <f>O16+P16</f>
        <v>195</v>
      </c>
      <c r="R16">
        <f t="shared" si="8"/>
        <v>160</v>
      </c>
      <c r="S16">
        <f t="shared" si="9"/>
        <v>35</v>
      </c>
    </row>
    <row r="17" spans="2:20" ht="67.5" customHeight="1" x14ac:dyDescent="0.25">
      <c r="B17" s="11" t="s">
        <v>49</v>
      </c>
      <c r="C17" s="11" t="s">
        <v>25</v>
      </c>
      <c r="D17" s="15" t="s">
        <v>58</v>
      </c>
      <c r="E17" s="16">
        <v>1</v>
      </c>
      <c r="F17" s="16">
        <f>K17-G17</f>
        <v>119.32773109243698</v>
      </c>
      <c r="G17" s="16">
        <f>P17</f>
        <v>200</v>
      </c>
      <c r="H17" s="53">
        <f t="shared" si="2"/>
        <v>19.159663865546218</v>
      </c>
      <c r="I17" s="53">
        <f t="shared" si="3"/>
        <v>41.512605042016808</v>
      </c>
      <c r="J17" s="16">
        <f t="shared" si="4"/>
        <v>380</v>
      </c>
      <c r="K17" s="53">
        <f t="shared" si="5"/>
        <v>319.32773109243698</v>
      </c>
      <c r="L17" s="53">
        <f t="shared" si="6"/>
        <v>319.32773109243698</v>
      </c>
      <c r="O17" s="54">
        <v>180</v>
      </c>
      <c r="P17" s="54">
        <v>200</v>
      </c>
      <c r="Q17" s="54">
        <f>O17+P17</f>
        <v>380</v>
      </c>
      <c r="R17">
        <f t="shared" si="8"/>
        <v>180</v>
      </c>
      <c r="S17">
        <f t="shared" si="9"/>
        <v>200</v>
      </c>
    </row>
    <row r="18" spans="2:20" ht="89.25" customHeight="1" x14ac:dyDescent="0.25">
      <c r="B18" s="11" t="s">
        <v>51</v>
      </c>
      <c r="C18" s="11" t="s">
        <v>25</v>
      </c>
      <c r="D18" s="15" t="s">
        <v>142</v>
      </c>
      <c r="E18" s="16">
        <v>0</v>
      </c>
      <c r="F18" s="16">
        <f>K18-G18</f>
        <v>179.66386554621852</v>
      </c>
      <c r="G18" s="16">
        <f>P18</f>
        <v>180</v>
      </c>
      <c r="H18" s="53">
        <f t="shared" si="2"/>
        <v>21.579831932773111</v>
      </c>
      <c r="I18" s="53">
        <f t="shared" si="3"/>
        <v>46.756302521008408</v>
      </c>
      <c r="J18" s="16">
        <f t="shared" si="4"/>
        <v>0</v>
      </c>
      <c r="K18" s="53">
        <f t="shared" si="5"/>
        <v>359.66386554621852</v>
      </c>
      <c r="L18" s="53">
        <f t="shared" si="6"/>
        <v>0</v>
      </c>
      <c r="O18" s="54">
        <v>248</v>
      </c>
      <c r="P18" s="54">
        <v>180</v>
      </c>
      <c r="Q18" s="54">
        <f>O18+P18</f>
        <v>428</v>
      </c>
      <c r="R18">
        <f t="shared" si="8"/>
        <v>0</v>
      </c>
      <c r="S18">
        <f t="shared" si="9"/>
        <v>0</v>
      </c>
    </row>
    <row r="19" spans="2:20" ht="33.75" customHeight="1" x14ac:dyDescent="0.25">
      <c r="B19" s="11" t="s">
        <v>53</v>
      </c>
      <c r="C19" s="11" t="s">
        <v>25</v>
      </c>
      <c r="D19" s="15" t="s">
        <v>194</v>
      </c>
      <c r="E19" s="16">
        <v>1</v>
      </c>
      <c r="F19" s="16">
        <f>K19-G19</f>
        <v>16936.974789915967</v>
      </c>
      <c r="G19" s="16">
        <f>P19</f>
        <v>500</v>
      </c>
      <c r="H19" s="53">
        <f t="shared" si="2"/>
        <v>1046.2184873949579</v>
      </c>
      <c r="I19" s="53">
        <f t="shared" si="3"/>
        <v>2266.8067226890757</v>
      </c>
      <c r="J19" s="16">
        <f t="shared" si="4"/>
        <v>20750</v>
      </c>
      <c r="K19" s="53">
        <f t="shared" si="5"/>
        <v>17436.974789915967</v>
      </c>
      <c r="L19" s="53">
        <f t="shared" si="6"/>
        <v>17436.974789915967</v>
      </c>
      <c r="O19" s="54">
        <v>20250</v>
      </c>
      <c r="P19" s="54">
        <v>500</v>
      </c>
      <c r="Q19" s="54">
        <f>O19+P19</f>
        <v>20750</v>
      </c>
      <c r="R19">
        <f t="shared" si="8"/>
        <v>20250</v>
      </c>
      <c r="S19">
        <f t="shared" si="9"/>
        <v>500</v>
      </c>
    </row>
    <row r="20" spans="2:20" ht="33" customHeight="1" x14ac:dyDescent="0.25">
      <c r="B20" s="11" t="s">
        <v>55</v>
      </c>
      <c r="C20" s="11" t="s">
        <v>25</v>
      </c>
      <c r="D20" s="15" t="s">
        <v>144</v>
      </c>
      <c r="E20" s="16">
        <v>1</v>
      </c>
      <c r="F20" s="16">
        <f>K20-G20</f>
        <v>198.31932773109244</v>
      </c>
      <c r="G20" s="16">
        <f>P20</f>
        <v>0</v>
      </c>
      <c r="H20" s="53">
        <f t="shared" si="2"/>
        <v>11.899159663865547</v>
      </c>
      <c r="I20" s="53">
        <f t="shared" si="3"/>
        <v>25.781512605042018</v>
      </c>
      <c r="J20" s="16">
        <f t="shared" si="4"/>
        <v>236.00000000000003</v>
      </c>
      <c r="K20" s="53">
        <f t="shared" si="5"/>
        <v>198.31932773109244</v>
      </c>
      <c r="L20" s="53">
        <f t="shared" si="6"/>
        <v>198.31932773109244</v>
      </c>
      <c r="O20" s="54">
        <v>236</v>
      </c>
      <c r="P20" s="54">
        <v>0</v>
      </c>
      <c r="Q20" s="54">
        <f>O20+P20</f>
        <v>236</v>
      </c>
      <c r="R20">
        <f t="shared" si="8"/>
        <v>236</v>
      </c>
      <c r="S20">
        <f t="shared" si="9"/>
        <v>0</v>
      </c>
    </row>
    <row r="21" spans="2:20" x14ac:dyDescent="0.25">
      <c r="D21" s="55"/>
      <c r="E21" s="1"/>
      <c r="F21" s="1"/>
      <c r="G21" s="1"/>
      <c r="H21" s="54"/>
      <c r="I21" s="54"/>
      <c r="J21" s="1"/>
      <c r="K21" s="54"/>
      <c r="O21" s="54"/>
      <c r="P21" s="54"/>
      <c r="Q21" s="54"/>
    </row>
    <row r="22" spans="2:20" x14ac:dyDescent="0.25">
      <c r="E22" s="1"/>
      <c r="F22" s="1"/>
      <c r="G22" s="1"/>
      <c r="H22" s="54"/>
      <c r="I22" s="54"/>
      <c r="J22" s="1">
        <f>SUM(J5:J20)</f>
        <v>38177.25</v>
      </c>
      <c r="K22" s="1">
        <f>SUM(K5:K20)</f>
        <v>33449.789915966387</v>
      </c>
      <c r="L22" s="1">
        <f>SUM(L5:L20)</f>
        <v>32081.722689075632</v>
      </c>
      <c r="R22" s="1">
        <f>SUM(R5:R20)</f>
        <v>33631.25</v>
      </c>
      <c r="S22" s="1">
        <f>SUM(S5:S20)</f>
        <v>4546</v>
      </c>
      <c r="T22" s="1">
        <f>R22+S22</f>
        <v>38177.25</v>
      </c>
    </row>
    <row r="23" spans="2:20" x14ac:dyDescent="0.25">
      <c r="E23" s="1"/>
      <c r="F23" s="1"/>
      <c r="G23" s="1"/>
    </row>
    <row r="24" spans="2:20" x14ac:dyDescent="0.25">
      <c r="B24" s="21" t="s">
        <v>69</v>
      </c>
      <c r="C24" s="9"/>
      <c r="D24" s="9"/>
      <c r="E24" s="9"/>
      <c r="F24" s="9"/>
      <c r="G24" s="9"/>
      <c r="H24" s="9"/>
      <c r="I24" s="9"/>
      <c r="J24" s="9"/>
      <c r="K24" s="9"/>
      <c r="L24" s="51"/>
    </row>
    <row r="25" spans="2:20" ht="112.5" customHeight="1" x14ac:dyDescent="0.25">
      <c r="B25" s="11" t="s">
        <v>70</v>
      </c>
      <c r="C25" s="11" t="s">
        <v>25</v>
      </c>
      <c r="D25" s="15" t="s">
        <v>256</v>
      </c>
      <c r="E25" s="16">
        <v>1</v>
      </c>
      <c r="F25" s="13">
        <f>O25</f>
        <v>0</v>
      </c>
      <c r="G25" s="13">
        <f>K25</f>
        <v>197.47899159663865</v>
      </c>
      <c r="H25" s="53">
        <f t="shared" ref="H25:H41" si="10">(F25+G25)*0.06</f>
        <v>11.848739495798318</v>
      </c>
      <c r="I25" s="53">
        <f t="shared" ref="I25:I41" si="11">(G25+F25)*0.13</f>
        <v>25.672268907563026</v>
      </c>
      <c r="J25" s="13">
        <f t="shared" ref="J25:J41" si="12">(F25+G25+H25+I25)*E25</f>
        <v>235</v>
      </c>
      <c r="K25" s="53">
        <f t="shared" ref="K25:K41" si="13">Q25/1.19</f>
        <v>197.47899159663865</v>
      </c>
      <c r="L25" s="53">
        <f t="shared" ref="L25:L41" si="14">K25*E25</f>
        <v>197.47899159663865</v>
      </c>
      <c r="O25" s="54">
        <v>0</v>
      </c>
      <c r="P25" s="54">
        <v>235</v>
      </c>
      <c r="Q25" s="54">
        <f t="shared" ref="Q25:Q41" si="15">O25+P25</f>
        <v>235</v>
      </c>
      <c r="R25">
        <f t="shared" ref="R25:R41" si="16">O25*E25</f>
        <v>0</v>
      </c>
      <c r="S25">
        <f t="shared" ref="S25:S41" si="17">P25*E25</f>
        <v>235</v>
      </c>
    </row>
    <row r="26" spans="2:20" ht="95.25" customHeight="1" x14ac:dyDescent="0.25">
      <c r="B26" s="11" t="s">
        <v>72</v>
      </c>
      <c r="C26" s="11" t="s">
        <v>25</v>
      </c>
      <c r="D26" s="15" t="s">
        <v>257</v>
      </c>
      <c r="E26" s="16">
        <v>1</v>
      </c>
      <c r="F26" s="16">
        <f>O26</f>
        <v>0</v>
      </c>
      <c r="G26" s="16">
        <f>K26</f>
        <v>235.29411764705884</v>
      </c>
      <c r="H26" s="53">
        <f t="shared" si="10"/>
        <v>14.117647058823531</v>
      </c>
      <c r="I26" s="53">
        <f t="shared" si="11"/>
        <v>30.588235294117649</v>
      </c>
      <c r="J26" s="16">
        <f t="shared" si="12"/>
        <v>280</v>
      </c>
      <c r="K26" s="53">
        <f t="shared" si="13"/>
        <v>235.29411764705884</v>
      </c>
      <c r="L26" s="53">
        <f t="shared" si="14"/>
        <v>235.29411764705884</v>
      </c>
      <c r="O26" s="54">
        <v>0</v>
      </c>
      <c r="P26" s="54">
        <v>280</v>
      </c>
      <c r="Q26" s="54">
        <f t="shared" si="15"/>
        <v>280</v>
      </c>
      <c r="R26">
        <f t="shared" si="16"/>
        <v>0</v>
      </c>
      <c r="S26">
        <f t="shared" si="17"/>
        <v>280</v>
      </c>
    </row>
    <row r="27" spans="2:20" ht="115.5" customHeight="1" x14ac:dyDescent="0.25">
      <c r="B27" s="11" t="s">
        <v>74</v>
      </c>
      <c r="C27" s="11" t="s">
        <v>25</v>
      </c>
      <c r="D27" s="15" t="s">
        <v>77</v>
      </c>
      <c r="E27" s="16">
        <v>2</v>
      </c>
      <c r="F27" s="16">
        <f>O27</f>
        <v>0</v>
      </c>
      <c r="G27" s="16">
        <f>K27</f>
        <v>126.05042016806723</v>
      </c>
      <c r="H27" s="53">
        <f t="shared" si="10"/>
        <v>7.5630252100840334</v>
      </c>
      <c r="I27" s="53">
        <f t="shared" si="11"/>
        <v>16.386554621848742</v>
      </c>
      <c r="J27" s="16">
        <f t="shared" si="12"/>
        <v>300</v>
      </c>
      <c r="K27" s="53">
        <f t="shared" si="13"/>
        <v>126.05042016806723</v>
      </c>
      <c r="L27" s="53">
        <f t="shared" si="14"/>
        <v>252.10084033613447</v>
      </c>
      <c r="O27" s="54">
        <v>0</v>
      </c>
      <c r="P27" s="54">
        <v>150</v>
      </c>
      <c r="Q27" s="54">
        <f t="shared" si="15"/>
        <v>150</v>
      </c>
      <c r="R27">
        <f t="shared" si="16"/>
        <v>0</v>
      </c>
      <c r="S27">
        <f t="shared" si="17"/>
        <v>300</v>
      </c>
    </row>
    <row r="28" spans="2:20" ht="30" x14ac:dyDescent="0.25">
      <c r="B28" s="11" t="s">
        <v>76</v>
      </c>
      <c r="C28" s="11" t="s">
        <v>25</v>
      </c>
      <c r="D28" s="15" t="s">
        <v>151</v>
      </c>
      <c r="E28" s="16">
        <v>2</v>
      </c>
      <c r="F28" s="16">
        <f>K28-G28</f>
        <v>75.630252100840337</v>
      </c>
      <c r="G28" s="16">
        <f>P28</f>
        <v>0</v>
      </c>
      <c r="H28" s="53">
        <f t="shared" si="10"/>
        <v>4.53781512605042</v>
      </c>
      <c r="I28" s="53">
        <f t="shared" si="11"/>
        <v>9.8319327731092443</v>
      </c>
      <c r="J28" s="16">
        <f t="shared" si="12"/>
        <v>180</v>
      </c>
      <c r="K28" s="53">
        <f t="shared" si="13"/>
        <v>75.630252100840337</v>
      </c>
      <c r="L28" s="53">
        <f t="shared" si="14"/>
        <v>151.26050420168067</v>
      </c>
      <c r="O28" s="54">
        <v>90</v>
      </c>
      <c r="P28" s="54">
        <v>0</v>
      </c>
      <c r="Q28" s="54">
        <f t="shared" si="15"/>
        <v>90</v>
      </c>
      <c r="R28">
        <f t="shared" si="16"/>
        <v>180</v>
      </c>
      <c r="S28">
        <f t="shared" si="17"/>
        <v>0</v>
      </c>
    </row>
    <row r="29" spans="2:20" ht="30" x14ac:dyDescent="0.25">
      <c r="B29" s="11" t="s">
        <v>78</v>
      </c>
      <c r="C29" s="11"/>
      <c r="D29" s="15" t="s">
        <v>153</v>
      </c>
      <c r="E29" s="16">
        <v>2</v>
      </c>
      <c r="F29" s="16">
        <f>K29-G29</f>
        <v>100.84033613445379</v>
      </c>
      <c r="G29" s="16">
        <f>P29</f>
        <v>0</v>
      </c>
      <c r="H29" s="53">
        <f t="shared" si="10"/>
        <v>6.0504201680672276</v>
      </c>
      <c r="I29" s="53">
        <f t="shared" si="11"/>
        <v>13.109243697478993</v>
      </c>
      <c r="J29" s="16">
        <f t="shared" si="12"/>
        <v>240.00000000000003</v>
      </c>
      <c r="K29" s="53">
        <f t="shared" si="13"/>
        <v>100.84033613445379</v>
      </c>
      <c r="L29" s="53">
        <f t="shared" si="14"/>
        <v>201.68067226890759</v>
      </c>
      <c r="O29" s="54">
        <v>120</v>
      </c>
      <c r="P29" s="54">
        <v>0</v>
      </c>
      <c r="Q29" s="54">
        <f t="shared" si="15"/>
        <v>120</v>
      </c>
      <c r="R29">
        <f t="shared" si="16"/>
        <v>240</v>
      </c>
      <c r="S29">
        <f t="shared" si="17"/>
        <v>0</v>
      </c>
    </row>
    <row r="30" spans="2:20" ht="105" customHeight="1" x14ac:dyDescent="0.25">
      <c r="B30" s="11" t="s">
        <v>80</v>
      </c>
      <c r="C30" s="11" t="s">
        <v>25</v>
      </c>
      <c r="D30" s="15" t="s">
        <v>83</v>
      </c>
      <c r="E30" s="16">
        <v>0</v>
      </c>
      <c r="F30" s="16">
        <f>O30</f>
        <v>0</v>
      </c>
      <c r="G30" s="16">
        <f>K30</f>
        <v>92.436974789915965</v>
      </c>
      <c r="H30" s="53">
        <f t="shared" si="10"/>
        <v>5.5462184873949578</v>
      </c>
      <c r="I30" s="53">
        <f t="shared" si="11"/>
        <v>12.016806722689076</v>
      </c>
      <c r="J30" s="16">
        <f t="shared" si="12"/>
        <v>0</v>
      </c>
      <c r="K30" s="53">
        <f t="shared" si="13"/>
        <v>92.436974789915965</v>
      </c>
      <c r="L30" s="53">
        <f t="shared" si="14"/>
        <v>0</v>
      </c>
      <c r="O30" s="54">
        <v>0</v>
      </c>
      <c r="P30" s="54">
        <v>110</v>
      </c>
      <c r="Q30" s="54">
        <f t="shared" si="15"/>
        <v>110</v>
      </c>
      <c r="R30">
        <f t="shared" si="16"/>
        <v>0</v>
      </c>
      <c r="S30">
        <f t="shared" si="17"/>
        <v>0</v>
      </c>
    </row>
    <row r="31" spans="2:20" ht="30" x14ac:dyDescent="0.25">
      <c r="B31" s="11" t="s">
        <v>82</v>
      </c>
      <c r="C31" s="11" t="s">
        <v>25</v>
      </c>
      <c r="D31" s="15" t="s">
        <v>85</v>
      </c>
      <c r="E31" s="16">
        <v>0</v>
      </c>
      <c r="F31" s="16">
        <f>K31-G31</f>
        <v>33.613445378151262</v>
      </c>
      <c r="G31" s="16">
        <f>P31</f>
        <v>0</v>
      </c>
      <c r="H31" s="53">
        <f t="shared" si="10"/>
        <v>2.0168067226890756</v>
      </c>
      <c r="I31" s="53">
        <f t="shared" si="11"/>
        <v>4.3697478991596643</v>
      </c>
      <c r="J31" s="16">
        <f t="shared" si="12"/>
        <v>0</v>
      </c>
      <c r="K31" s="53">
        <f t="shared" si="13"/>
        <v>33.613445378151262</v>
      </c>
      <c r="L31" s="53">
        <f t="shared" si="14"/>
        <v>0</v>
      </c>
      <c r="O31" s="54">
        <v>40</v>
      </c>
      <c r="P31" s="54">
        <v>0</v>
      </c>
      <c r="Q31" s="54">
        <f t="shared" si="15"/>
        <v>40</v>
      </c>
      <c r="R31">
        <f t="shared" si="16"/>
        <v>0</v>
      </c>
      <c r="S31">
        <f t="shared" si="17"/>
        <v>0</v>
      </c>
    </row>
    <row r="32" spans="2:20" ht="30" x14ac:dyDescent="0.25">
      <c r="B32" s="11" t="s">
        <v>84</v>
      </c>
      <c r="C32" s="11"/>
      <c r="D32" s="15" t="s">
        <v>87</v>
      </c>
      <c r="E32" s="16">
        <v>0</v>
      </c>
      <c r="F32" s="16">
        <f>K32-G32</f>
        <v>67.226890756302524</v>
      </c>
      <c r="G32" s="16">
        <f>P32</f>
        <v>0</v>
      </c>
      <c r="H32" s="53">
        <f t="shared" si="10"/>
        <v>4.0336134453781511</v>
      </c>
      <c r="I32" s="53">
        <f t="shared" si="11"/>
        <v>8.7394957983193287</v>
      </c>
      <c r="J32" s="16">
        <f t="shared" si="12"/>
        <v>0</v>
      </c>
      <c r="K32" s="53">
        <f t="shared" si="13"/>
        <v>67.226890756302524</v>
      </c>
      <c r="L32" s="53">
        <f t="shared" si="14"/>
        <v>0</v>
      </c>
      <c r="O32" s="54">
        <v>80</v>
      </c>
      <c r="P32" s="54">
        <v>0</v>
      </c>
      <c r="Q32" s="54">
        <f t="shared" si="15"/>
        <v>80</v>
      </c>
      <c r="R32">
        <f t="shared" si="16"/>
        <v>0</v>
      </c>
      <c r="S32">
        <f t="shared" si="17"/>
        <v>0</v>
      </c>
    </row>
    <row r="33" spans="2:20" ht="125.25" customHeight="1" x14ac:dyDescent="0.25">
      <c r="B33" s="11" t="s">
        <v>86</v>
      </c>
      <c r="C33" s="11" t="s">
        <v>25</v>
      </c>
      <c r="D33" s="15" t="s">
        <v>89</v>
      </c>
      <c r="E33" s="16">
        <v>0</v>
      </c>
      <c r="F33" s="16">
        <f>O33</f>
        <v>0</v>
      </c>
      <c r="G33" s="16">
        <f>K33</f>
        <v>168.0672268907563</v>
      </c>
      <c r="H33" s="53">
        <f t="shared" si="10"/>
        <v>10.084033613445378</v>
      </c>
      <c r="I33" s="53">
        <f t="shared" si="11"/>
        <v>21.84873949579832</v>
      </c>
      <c r="J33" s="16">
        <f t="shared" si="12"/>
        <v>0</v>
      </c>
      <c r="K33" s="53">
        <f t="shared" si="13"/>
        <v>168.0672268907563</v>
      </c>
      <c r="L33" s="53">
        <f t="shared" si="14"/>
        <v>0</v>
      </c>
      <c r="O33" s="54">
        <v>0</v>
      </c>
      <c r="P33" s="54">
        <v>200</v>
      </c>
      <c r="Q33" s="54">
        <f t="shared" si="15"/>
        <v>200</v>
      </c>
      <c r="R33">
        <f t="shared" si="16"/>
        <v>0</v>
      </c>
      <c r="S33">
        <f t="shared" si="17"/>
        <v>0</v>
      </c>
    </row>
    <row r="34" spans="2:20" ht="30" x14ac:dyDescent="0.25">
      <c r="B34" s="11" t="s">
        <v>88</v>
      </c>
      <c r="C34" s="11" t="s">
        <v>25</v>
      </c>
      <c r="D34" s="15" t="s">
        <v>91</v>
      </c>
      <c r="E34" s="16">
        <v>0</v>
      </c>
      <c r="F34" s="16">
        <f>K34-G34</f>
        <v>84.033613445378151</v>
      </c>
      <c r="G34" s="16">
        <f>P34</f>
        <v>0</v>
      </c>
      <c r="H34" s="53">
        <f t="shared" si="10"/>
        <v>5.0420168067226889</v>
      </c>
      <c r="I34" s="53">
        <f t="shared" si="11"/>
        <v>10.92436974789916</v>
      </c>
      <c r="J34" s="16">
        <f t="shared" si="12"/>
        <v>0</v>
      </c>
      <c r="K34" s="53">
        <f t="shared" si="13"/>
        <v>84.033613445378151</v>
      </c>
      <c r="L34" s="53">
        <f t="shared" si="14"/>
        <v>0</v>
      </c>
      <c r="O34" s="54">
        <v>100</v>
      </c>
      <c r="P34" s="54">
        <v>0</v>
      </c>
      <c r="Q34" s="54">
        <f t="shared" si="15"/>
        <v>100</v>
      </c>
      <c r="R34">
        <f t="shared" si="16"/>
        <v>0</v>
      </c>
      <c r="S34">
        <f t="shared" si="17"/>
        <v>0</v>
      </c>
    </row>
    <row r="35" spans="2:20" ht="30" x14ac:dyDescent="0.25">
      <c r="B35" s="11" t="s">
        <v>90</v>
      </c>
      <c r="C35" s="11"/>
      <c r="D35" s="15" t="s">
        <v>93</v>
      </c>
      <c r="E35" s="16">
        <v>0</v>
      </c>
      <c r="F35" s="16">
        <f>K35-G35</f>
        <v>126.05042016806723</v>
      </c>
      <c r="G35" s="16">
        <f>P35</f>
        <v>0</v>
      </c>
      <c r="H35" s="53">
        <f t="shared" si="10"/>
        <v>7.5630252100840334</v>
      </c>
      <c r="I35" s="53">
        <f t="shared" si="11"/>
        <v>16.386554621848742</v>
      </c>
      <c r="J35" s="16">
        <f t="shared" si="12"/>
        <v>0</v>
      </c>
      <c r="K35" s="53">
        <f t="shared" si="13"/>
        <v>126.05042016806723</v>
      </c>
      <c r="L35" s="53">
        <f t="shared" si="14"/>
        <v>0</v>
      </c>
      <c r="O35" s="54">
        <v>150</v>
      </c>
      <c r="P35" s="54">
        <v>0</v>
      </c>
      <c r="Q35" s="54">
        <f t="shared" si="15"/>
        <v>150</v>
      </c>
      <c r="R35">
        <f t="shared" si="16"/>
        <v>0</v>
      </c>
      <c r="S35">
        <f t="shared" si="17"/>
        <v>0</v>
      </c>
    </row>
    <row r="36" spans="2:20" ht="141.75" customHeight="1" x14ac:dyDescent="0.25">
      <c r="B36" s="11" t="s">
        <v>92</v>
      </c>
      <c r="C36" s="11" t="s">
        <v>60</v>
      </c>
      <c r="D36" s="15" t="s">
        <v>97</v>
      </c>
      <c r="E36" s="16">
        <v>10</v>
      </c>
      <c r="F36" s="16">
        <f>O36</f>
        <v>0</v>
      </c>
      <c r="G36" s="16">
        <f>K36</f>
        <v>42.016806722689076</v>
      </c>
      <c r="H36" s="53">
        <f t="shared" si="10"/>
        <v>2.5210084033613445</v>
      </c>
      <c r="I36" s="53">
        <f t="shared" si="11"/>
        <v>5.46218487394958</v>
      </c>
      <c r="J36" s="16">
        <f t="shared" si="12"/>
        <v>500</v>
      </c>
      <c r="K36" s="53">
        <f t="shared" si="13"/>
        <v>42.016806722689076</v>
      </c>
      <c r="L36" s="53">
        <f t="shared" si="14"/>
        <v>420.16806722689074</v>
      </c>
      <c r="O36" s="54">
        <v>0</v>
      </c>
      <c r="P36" s="54">
        <v>50</v>
      </c>
      <c r="Q36" s="54">
        <f t="shared" si="15"/>
        <v>50</v>
      </c>
      <c r="R36">
        <f t="shared" si="16"/>
        <v>0</v>
      </c>
      <c r="S36">
        <f t="shared" si="17"/>
        <v>500</v>
      </c>
    </row>
    <row r="37" spans="2:20" ht="45" x14ac:dyDescent="0.25">
      <c r="B37" s="11" t="s">
        <v>94</v>
      </c>
      <c r="C37" s="11" t="s">
        <v>25</v>
      </c>
      <c r="D37" s="15" t="s">
        <v>99</v>
      </c>
      <c r="E37" s="16">
        <v>1</v>
      </c>
      <c r="F37" s="16">
        <f>K37-G37</f>
        <v>21.428571428571431</v>
      </c>
      <c r="G37" s="16">
        <f>P37</f>
        <v>50</v>
      </c>
      <c r="H37" s="53">
        <f t="shared" si="10"/>
        <v>4.2857142857142856</v>
      </c>
      <c r="I37" s="53">
        <f t="shared" si="11"/>
        <v>9.2857142857142865</v>
      </c>
      <c r="J37" s="16">
        <f t="shared" si="12"/>
        <v>85.000000000000014</v>
      </c>
      <c r="K37" s="53">
        <f t="shared" si="13"/>
        <v>71.428571428571431</v>
      </c>
      <c r="L37" s="53">
        <f t="shared" si="14"/>
        <v>71.428571428571431</v>
      </c>
      <c r="O37" s="54">
        <v>35</v>
      </c>
      <c r="P37" s="54">
        <v>50</v>
      </c>
      <c r="Q37" s="54">
        <f t="shared" si="15"/>
        <v>85</v>
      </c>
      <c r="R37">
        <f t="shared" si="16"/>
        <v>35</v>
      </c>
      <c r="S37">
        <f t="shared" si="17"/>
        <v>50</v>
      </c>
    </row>
    <row r="38" spans="2:20" ht="30" x14ac:dyDescent="0.25">
      <c r="B38" s="11" t="s">
        <v>96</v>
      </c>
      <c r="C38" s="11"/>
      <c r="D38" s="15" t="s">
        <v>101</v>
      </c>
      <c r="E38" s="16">
        <v>3</v>
      </c>
      <c r="F38" s="16">
        <f>K38-G38</f>
        <v>0.92436974789915982</v>
      </c>
      <c r="G38" s="16">
        <f>P38</f>
        <v>0</v>
      </c>
      <c r="H38" s="53">
        <f t="shared" si="10"/>
        <v>5.5462184873949584E-2</v>
      </c>
      <c r="I38" s="53">
        <f t="shared" si="11"/>
        <v>0.12016806722689079</v>
      </c>
      <c r="J38" s="16">
        <f t="shared" si="12"/>
        <v>3.3000000000000007</v>
      </c>
      <c r="K38" s="53">
        <f t="shared" si="13"/>
        <v>0.92436974789915982</v>
      </c>
      <c r="L38" s="53">
        <f t="shared" si="14"/>
        <v>2.7731092436974794</v>
      </c>
      <c r="O38" s="54">
        <v>1.1000000000000001</v>
      </c>
      <c r="P38" s="54">
        <v>0</v>
      </c>
      <c r="Q38" s="54">
        <f t="shared" si="15"/>
        <v>1.1000000000000001</v>
      </c>
      <c r="R38">
        <f t="shared" si="16"/>
        <v>3.3000000000000003</v>
      </c>
      <c r="S38">
        <f t="shared" si="17"/>
        <v>0</v>
      </c>
    </row>
    <row r="39" spans="2:20" ht="95.25" customHeight="1" x14ac:dyDescent="0.25">
      <c r="B39" s="11" t="s">
        <v>98</v>
      </c>
      <c r="C39" s="11"/>
      <c r="D39" s="15" t="s">
        <v>103</v>
      </c>
      <c r="E39" s="16">
        <v>1</v>
      </c>
      <c r="F39" s="16">
        <f>K39-G39</f>
        <v>181.68067226890759</v>
      </c>
      <c r="G39" s="16">
        <f>P39</f>
        <v>20</v>
      </c>
      <c r="H39" s="53">
        <f t="shared" si="10"/>
        <v>12.100840336134455</v>
      </c>
      <c r="I39" s="53">
        <f t="shared" si="11"/>
        <v>26.218487394957986</v>
      </c>
      <c r="J39" s="16">
        <f t="shared" si="12"/>
        <v>240.00000000000003</v>
      </c>
      <c r="K39" s="53">
        <f t="shared" si="13"/>
        <v>201.68067226890759</v>
      </c>
      <c r="L39" s="53">
        <f t="shared" si="14"/>
        <v>201.68067226890759</v>
      </c>
      <c r="O39" s="54">
        <v>220</v>
      </c>
      <c r="P39" s="54">
        <v>20</v>
      </c>
      <c r="Q39" s="54">
        <f t="shared" si="15"/>
        <v>240</v>
      </c>
      <c r="R39">
        <f t="shared" si="16"/>
        <v>220</v>
      </c>
      <c r="S39">
        <f t="shared" si="17"/>
        <v>20</v>
      </c>
    </row>
    <row r="40" spans="2:20" ht="62.25" customHeight="1" x14ac:dyDescent="0.25">
      <c r="B40" s="11" t="s">
        <v>100</v>
      </c>
      <c r="C40" s="11" t="s">
        <v>25</v>
      </c>
      <c r="D40" s="15" t="s">
        <v>165</v>
      </c>
      <c r="E40" s="16">
        <v>1</v>
      </c>
      <c r="F40" s="16">
        <f>K40-G40</f>
        <v>122.85714285714286</v>
      </c>
      <c r="G40" s="16">
        <f>P40</f>
        <v>20</v>
      </c>
      <c r="H40" s="53">
        <f t="shared" si="10"/>
        <v>8.5714285714285712</v>
      </c>
      <c r="I40" s="53">
        <f t="shared" si="11"/>
        <v>18.571428571428573</v>
      </c>
      <c r="J40" s="16">
        <f t="shared" si="12"/>
        <v>170.00000000000003</v>
      </c>
      <c r="K40" s="53">
        <f t="shared" si="13"/>
        <v>142.85714285714286</v>
      </c>
      <c r="L40" s="53">
        <f t="shared" si="14"/>
        <v>142.85714285714286</v>
      </c>
      <c r="O40" s="54">
        <v>150</v>
      </c>
      <c r="P40" s="54">
        <v>20</v>
      </c>
      <c r="Q40" s="54">
        <f t="shared" si="15"/>
        <v>170</v>
      </c>
      <c r="R40">
        <f t="shared" si="16"/>
        <v>150</v>
      </c>
      <c r="S40">
        <f t="shared" si="17"/>
        <v>20</v>
      </c>
    </row>
    <row r="41" spans="2:20" ht="33" customHeight="1" x14ac:dyDescent="0.25">
      <c r="B41" s="11" t="s">
        <v>102</v>
      </c>
      <c r="C41" s="11"/>
      <c r="D41" s="15" t="s">
        <v>167</v>
      </c>
      <c r="E41" s="16">
        <v>5</v>
      </c>
      <c r="F41" s="16">
        <f>K41-G41</f>
        <v>3.96218487394958</v>
      </c>
      <c r="G41" s="16">
        <f>P41</f>
        <v>1.5</v>
      </c>
      <c r="H41" s="53">
        <f t="shared" si="10"/>
        <v>0.32773109243697479</v>
      </c>
      <c r="I41" s="53">
        <f t="shared" si="11"/>
        <v>0.71008403361344541</v>
      </c>
      <c r="J41" s="16">
        <f t="shared" si="12"/>
        <v>32.5</v>
      </c>
      <c r="K41" s="53">
        <f t="shared" si="13"/>
        <v>5.46218487394958</v>
      </c>
      <c r="L41" s="53">
        <f t="shared" si="14"/>
        <v>27.310924369747902</v>
      </c>
      <c r="O41" s="54">
        <v>5</v>
      </c>
      <c r="P41" s="54">
        <v>1.5</v>
      </c>
      <c r="Q41" s="54">
        <f t="shared" si="15"/>
        <v>6.5</v>
      </c>
      <c r="R41">
        <f t="shared" si="16"/>
        <v>25</v>
      </c>
      <c r="S41">
        <f t="shared" si="17"/>
        <v>7.5</v>
      </c>
    </row>
    <row r="42" spans="2:20" x14ac:dyDescent="0.25">
      <c r="E42" s="1"/>
      <c r="F42" s="1"/>
      <c r="G42" s="1"/>
    </row>
    <row r="43" spans="2:20" x14ac:dyDescent="0.25">
      <c r="E43" s="1"/>
      <c r="F43" s="1"/>
      <c r="J43" s="1">
        <f>SUM(J25:J41)</f>
        <v>2265.8000000000002</v>
      </c>
      <c r="K43" s="1">
        <f>SUM(K25:K41)</f>
        <v>1771.09243697479</v>
      </c>
      <c r="L43" s="1">
        <f>SUM(L25:L41)</f>
        <v>1904.0336134453783</v>
      </c>
      <c r="R43" s="1">
        <f>SUM(R25:R41)</f>
        <v>853.3</v>
      </c>
      <c r="S43" s="1">
        <f>SUM(S25:S41)</f>
        <v>1412.5</v>
      </c>
      <c r="T43" s="1">
        <f>R43+S43</f>
        <v>2265.8000000000002</v>
      </c>
    </row>
    <row r="44" spans="2:20" x14ac:dyDescent="0.25">
      <c r="E44" s="1"/>
      <c r="F44" s="1"/>
      <c r="G44" s="1"/>
    </row>
    <row r="45" spans="2:20" x14ac:dyDescent="0.25">
      <c r="B45" s="21" t="s">
        <v>104</v>
      </c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2:20" ht="90" customHeight="1" x14ac:dyDescent="0.25">
      <c r="B46" s="11" t="s">
        <v>169</v>
      </c>
      <c r="C46" s="11" t="s">
        <v>25</v>
      </c>
      <c r="D46" s="15" t="s">
        <v>170</v>
      </c>
      <c r="E46" s="13">
        <v>1</v>
      </c>
      <c r="F46" s="13">
        <f>K46-G46</f>
        <v>203.69747899159665</v>
      </c>
      <c r="G46" s="13">
        <f>P46</f>
        <v>40</v>
      </c>
      <c r="H46" s="53">
        <f>(F46+G46)*0.06</f>
        <v>14.621848739495798</v>
      </c>
      <c r="I46" s="53">
        <f>(G46+F46)*0.13</f>
        <v>31.680672268907568</v>
      </c>
      <c r="J46" s="16">
        <f>(F46+G46+H46+I46)*E46</f>
        <v>290.00000000000006</v>
      </c>
      <c r="K46" s="53">
        <f>Q46/1.19</f>
        <v>243.69747899159665</v>
      </c>
      <c r="L46" s="53">
        <f>K46*E46</f>
        <v>243.69747899159665</v>
      </c>
      <c r="O46" s="54">
        <v>250</v>
      </c>
      <c r="P46" s="54">
        <v>40</v>
      </c>
      <c r="Q46" s="54">
        <f>O46+P46</f>
        <v>290</v>
      </c>
      <c r="R46">
        <f>O46*E46</f>
        <v>250</v>
      </c>
      <c r="S46">
        <f>P46*E46</f>
        <v>40</v>
      </c>
    </row>
    <row r="47" spans="2:20" x14ac:dyDescent="0.25">
      <c r="E47" s="1"/>
      <c r="F47" s="1"/>
      <c r="G47" s="1"/>
      <c r="H47" s="1"/>
      <c r="I47" s="1"/>
      <c r="J47" s="1"/>
      <c r="O47" s="54"/>
      <c r="P47" s="54"/>
      <c r="Q47" s="54"/>
    </row>
    <row r="48" spans="2:20" x14ac:dyDescent="0.25">
      <c r="E48" s="1"/>
      <c r="F48" s="1"/>
      <c r="G48" s="1"/>
      <c r="H48" s="1"/>
      <c r="I48" s="1"/>
      <c r="J48" s="1">
        <f>SUM(J46)</f>
        <v>290.00000000000006</v>
      </c>
      <c r="K48" s="1">
        <f>SUM(K46)</f>
        <v>243.69747899159665</v>
      </c>
      <c r="L48" s="1">
        <f>SUM(L46)</f>
        <v>243.69747899159665</v>
      </c>
      <c r="R48" s="1">
        <f>SUM(R46)</f>
        <v>250</v>
      </c>
      <c r="S48" s="1">
        <f>SUM(S46)</f>
        <v>40</v>
      </c>
      <c r="T48" s="1">
        <f>R48+S48</f>
        <v>290</v>
      </c>
    </row>
    <row r="49" spans="4:7" x14ac:dyDescent="0.25">
      <c r="E49" s="1"/>
      <c r="F49" s="1"/>
    </row>
    <row r="50" spans="4:7" ht="37.5" x14ac:dyDescent="0.3">
      <c r="D50" s="24" t="s">
        <v>258</v>
      </c>
      <c r="E50" s="25"/>
      <c r="F50" s="26"/>
      <c r="G50" s="27">
        <f>J22+J43+J48</f>
        <v>40733.050000000003</v>
      </c>
    </row>
    <row r="52" spans="4:7" ht="21" x14ac:dyDescent="0.35">
      <c r="D52" s="31" t="s">
        <v>108</v>
      </c>
      <c r="E52" s="32"/>
      <c r="F52" s="32"/>
      <c r="G52" s="33">
        <f>R22+R43+R48</f>
        <v>34734.550000000003</v>
      </c>
    </row>
    <row r="53" spans="4:7" ht="21" x14ac:dyDescent="0.35">
      <c r="D53" s="31" t="s">
        <v>109</v>
      </c>
      <c r="E53" s="32"/>
      <c r="F53" s="32"/>
      <c r="G53" s="33">
        <f>S22+S43+S48</f>
        <v>5998.5</v>
      </c>
    </row>
  </sheetData>
  <mergeCells count="1">
    <mergeCell ref="B4:D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1"/>
  <sheetViews>
    <sheetView zoomScale="65" zoomScaleNormal="65" workbookViewId="0">
      <selection activeCell="F12" sqref="F12"/>
    </sheetView>
  </sheetViews>
  <sheetFormatPr baseColWidth="10" defaultColWidth="10.5703125" defaultRowHeight="15" x14ac:dyDescent="0.25"/>
  <cols>
    <col min="1" max="1" width="8.42578125" customWidth="1"/>
    <col min="4" max="4" width="89" customWidth="1"/>
    <col min="5" max="7" width="15.85546875" customWidth="1"/>
    <col min="8" max="8" width="21.28515625" customWidth="1"/>
    <col min="9" max="9" width="22.7109375" customWidth="1"/>
    <col min="10" max="10" width="13.85546875" customWidth="1"/>
    <col min="11" max="11" width="15.5703125" customWidth="1"/>
  </cols>
  <sheetData>
    <row r="1" spans="2:13" ht="18.75" x14ac:dyDescent="0.3">
      <c r="B1" s="78" t="s">
        <v>259</v>
      </c>
      <c r="C1" s="79"/>
    </row>
    <row r="2" spans="2:13" ht="30" x14ac:dyDescent="0.25">
      <c r="B2" s="2" t="s">
        <v>0</v>
      </c>
      <c r="C2" s="3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22</v>
      </c>
      <c r="I2" s="2" t="s">
        <v>23</v>
      </c>
      <c r="J2" s="3" t="s">
        <v>260</v>
      </c>
      <c r="K2" s="2" t="s">
        <v>217</v>
      </c>
    </row>
    <row r="4" spans="2:13" x14ac:dyDescent="0.25">
      <c r="B4" s="98" t="s">
        <v>261</v>
      </c>
      <c r="C4" s="98"/>
      <c r="D4" s="98"/>
      <c r="E4" s="80"/>
      <c r="F4" s="80"/>
      <c r="G4" s="80"/>
      <c r="H4" s="80"/>
      <c r="I4" s="80"/>
      <c r="J4" s="80"/>
      <c r="K4" s="81"/>
    </row>
    <row r="5" spans="2:13" ht="240" x14ac:dyDescent="0.25">
      <c r="B5" s="11" t="s">
        <v>262</v>
      </c>
      <c r="C5" s="11" t="s">
        <v>25</v>
      </c>
      <c r="D5" s="15" t="s">
        <v>263</v>
      </c>
      <c r="E5" s="11">
        <v>1</v>
      </c>
      <c r="F5" s="11">
        <v>0</v>
      </c>
      <c r="G5" s="11">
        <v>37109</v>
      </c>
      <c r="H5" s="11">
        <f t="shared" ref="H5:H12" si="0">E5*F5</f>
        <v>0</v>
      </c>
      <c r="I5" s="11">
        <f t="shared" ref="I5:I12" si="1">E5*G5</f>
        <v>37109</v>
      </c>
      <c r="J5" s="82">
        <f t="shared" ref="J5:J12" si="2">F5+G5</f>
        <v>37109</v>
      </c>
      <c r="K5" s="82">
        <f t="shared" ref="K5:K12" si="3">E5*J5</f>
        <v>37109</v>
      </c>
      <c r="M5" s="57">
        <f t="shared" ref="M5:M12" si="4">J5/1.19</f>
        <v>31184.033613445379</v>
      </c>
    </row>
    <row r="6" spans="2:13" ht="45" x14ac:dyDescent="0.25">
      <c r="B6" s="11" t="s">
        <v>264</v>
      </c>
      <c r="C6" s="11" t="s">
        <v>25</v>
      </c>
      <c r="D6" s="15" t="s">
        <v>265</v>
      </c>
      <c r="E6" s="11">
        <v>2</v>
      </c>
      <c r="F6" s="11">
        <v>0</v>
      </c>
      <c r="G6" s="11">
        <v>4029</v>
      </c>
      <c r="H6" s="11">
        <f t="shared" si="0"/>
        <v>0</v>
      </c>
      <c r="I6" s="11">
        <f t="shared" si="1"/>
        <v>8058</v>
      </c>
      <c r="J6" s="82">
        <f t="shared" si="2"/>
        <v>4029</v>
      </c>
      <c r="K6" s="82">
        <f t="shared" si="3"/>
        <v>8058</v>
      </c>
      <c r="M6" s="57">
        <f t="shared" si="4"/>
        <v>3385.7142857142858</v>
      </c>
    </row>
    <row r="7" spans="2:13" x14ac:dyDescent="0.25">
      <c r="B7" s="11" t="s">
        <v>266</v>
      </c>
      <c r="C7" s="11" t="s">
        <v>25</v>
      </c>
      <c r="D7" s="15" t="s">
        <v>267</v>
      </c>
      <c r="E7" s="11">
        <v>2</v>
      </c>
      <c r="F7" s="11">
        <v>1983</v>
      </c>
      <c r="G7" s="11">
        <v>0</v>
      </c>
      <c r="H7" s="11">
        <f t="shared" si="0"/>
        <v>3966</v>
      </c>
      <c r="I7" s="11">
        <f t="shared" si="1"/>
        <v>0</v>
      </c>
      <c r="J7" s="82">
        <f t="shared" si="2"/>
        <v>1983</v>
      </c>
      <c r="K7" s="82">
        <f t="shared" si="3"/>
        <v>3966</v>
      </c>
      <c r="M7" s="57">
        <f t="shared" si="4"/>
        <v>1666.3865546218487</v>
      </c>
    </row>
    <row r="8" spans="2:13" ht="30" x14ac:dyDescent="0.25">
      <c r="B8" s="11" t="s">
        <v>268</v>
      </c>
      <c r="C8" s="11" t="s">
        <v>25</v>
      </c>
      <c r="D8" s="15" t="s">
        <v>269</v>
      </c>
      <c r="E8" s="11">
        <v>1</v>
      </c>
      <c r="F8" s="11">
        <v>0</v>
      </c>
      <c r="G8" s="11">
        <v>5210</v>
      </c>
      <c r="H8" s="11">
        <f t="shared" si="0"/>
        <v>0</v>
      </c>
      <c r="I8" s="11">
        <f t="shared" si="1"/>
        <v>5210</v>
      </c>
      <c r="J8" s="82">
        <f t="shared" si="2"/>
        <v>5210</v>
      </c>
      <c r="K8" s="82">
        <f t="shared" si="3"/>
        <v>5210</v>
      </c>
      <c r="L8" s="83"/>
      <c r="M8" s="57">
        <f t="shared" si="4"/>
        <v>4378.1512605042017</v>
      </c>
    </row>
    <row r="9" spans="2:13" ht="45" x14ac:dyDescent="0.25">
      <c r="B9" s="11" t="s">
        <v>270</v>
      </c>
      <c r="C9" s="11" t="s">
        <v>25</v>
      </c>
      <c r="D9" s="15" t="s">
        <v>271</v>
      </c>
      <c r="E9" s="11">
        <v>1</v>
      </c>
      <c r="F9" s="11">
        <v>0</v>
      </c>
      <c r="G9" s="11">
        <v>71</v>
      </c>
      <c r="H9" s="11">
        <f t="shared" si="0"/>
        <v>0</v>
      </c>
      <c r="I9" s="11">
        <f t="shared" si="1"/>
        <v>71</v>
      </c>
      <c r="J9" s="82">
        <f t="shared" si="2"/>
        <v>71</v>
      </c>
      <c r="K9" s="82">
        <f t="shared" si="3"/>
        <v>71</v>
      </c>
      <c r="L9" s="83"/>
      <c r="M9" s="57">
        <f t="shared" si="4"/>
        <v>59.663865546218489</v>
      </c>
    </row>
    <row r="10" spans="2:13" ht="30" x14ac:dyDescent="0.25">
      <c r="B10" s="11" t="s">
        <v>272</v>
      </c>
      <c r="C10" s="11" t="s">
        <v>25</v>
      </c>
      <c r="D10" s="15" t="s">
        <v>273</v>
      </c>
      <c r="E10" s="11">
        <v>1</v>
      </c>
      <c r="F10" s="11">
        <v>0</v>
      </c>
      <c r="G10" s="11">
        <v>9664</v>
      </c>
      <c r="H10" s="11">
        <f t="shared" si="0"/>
        <v>0</v>
      </c>
      <c r="I10" s="11">
        <f t="shared" si="1"/>
        <v>9664</v>
      </c>
      <c r="J10" s="82">
        <f t="shared" si="2"/>
        <v>9664</v>
      </c>
      <c r="K10" s="82">
        <f t="shared" si="3"/>
        <v>9664</v>
      </c>
      <c r="M10" s="57">
        <f t="shared" si="4"/>
        <v>8121.0084033613448</v>
      </c>
    </row>
    <row r="11" spans="2:13" ht="30" x14ac:dyDescent="0.25">
      <c r="B11" s="11" t="s">
        <v>274</v>
      </c>
      <c r="C11" s="11" t="s">
        <v>25</v>
      </c>
      <c r="D11" s="15" t="s">
        <v>275</v>
      </c>
      <c r="E11" s="11">
        <v>32</v>
      </c>
      <c r="F11" s="11">
        <v>0</v>
      </c>
      <c r="G11" s="11">
        <v>139</v>
      </c>
      <c r="H11" s="11">
        <f t="shared" si="0"/>
        <v>0</v>
      </c>
      <c r="I11" s="11">
        <f t="shared" si="1"/>
        <v>4448</v>
      </c>
      <c r="J11" s="82">
        <f t="shared" si="2"/>
        <v>139</v>
      </c>
      <c r="K11" s="82">
        <f t="shared" si="3"/>
        <v>4448</v>
      </c>
      <c r="M11" s="57">
        <f t="shared" si="4"/>
        <v>116.80672268907564</v>
      </c>
    </row>
    <row r="12" spans="2:13" ht="120" x14ac:dyDescent="0.25">
      <c r="B12" s="11" t="s">
        <v>276</v>
      </c>
      <c r="C12" s="11" t="s">
        <v>25</v>
      </c>
      <c r="D12" s="17" t="s">
        <v>277</v>
      </c>
      <c r="E12" s="11">
        <v>1</v>
      </c>
      <c r="F12" s="11">
        <v>0</v>
      </c>
      <c r="G12" s="11">
        <v>29244</v>
      </c>
      <c r="H12" s="11">
        <f t="shared" si="0"/>
        <v>0</v>
      </c>
      <c r="I12" s="11">
        <f t="shared" si="1"/>
        <v>29244</v>
      </c>
      <c r="J12" s="82">
        <f t="shared" si="2"/>
        <v>29244</v>
      </c>
      <c r="K12" s="82">
        <f t="shared" si="3"/>
        <v>29244</v>
      </c>
      <c r="M12" s="57">
        <f t="shared" si="4"/>
        <v>24574.789915966387</v>
      </c>
    </row>
    <row r="13" spans="2:13" x14ac:dyDescent="0.25">
      <c r="B13" s="84"/>
      <c r="C13" s="84"/>
      <c r="D13" s="85" t="s">
        <v>68</v>
      </c>
      <c r="E13" s="84"/>
      <c r="F13" s="84"/>
      <c r="G13" s="84"/>
      <c r="H13" s="84">
        <f>SUM(H5:H12)</f>
        <v>3966</v>
      </c>
      <c r="I13" s="84">
        <f>SUM(I5:I12)</f>
        <v>93804</v>
      </c>
      <c r="J13" s="86"/>
      <c r="K13" s="86">
        <f>SUM(K5:K12)</f>
        <v>97770</v>
      </c>
      <c r="M13" s="57"/>
    </row>
    <row r="14" spans="2:13" x14ac:dyDescent="0.25">
      <c r="D14" s="22"/>
      <c r="J14" s="57"/>
      <c r="K14" s="57"/>
      <c r="M14" s="57"/>
    </row>
    <row r="15" spans="2:13" x14ac:dyDescent="0.25">
      <c r="D15" s="22"/>
      <c r="J15" s="57"/>
      <c r="K15" s="57"/>
      <c r="M15" s="57"/>
    </row>
    <row r="16" spans="2:13" x14ac:dyDescent="0.25">
      <c r="D16" s="55"/>
      <c r="J16" s="57"/>
      <c r="K16" s="57"/>
      <c r="M16" s="57"/>
    </row>
    <row r="17" spans="2:13" x14ac:dyDescent="0.25">
      <c r="B17" s="105" t="s">
        <v>278</v>
      </c>
      <c r="C17" s="105"/>
      <c r="D17" s="105"/>
      <c r="E17" s="11"/>
      <c r="F17" s="11"/>
      <c r="G17" s="11"/>
      <c r="H17" s="11"/>
      <c r="I17" s="11"/>
      <c r="J17" s="82"/>
      <c r="K17" s="82">
        <f>E17*J17</f>
        <v>0</v>
      </c>
      <c r="M17" s="57">
        <f>J17/1.19</f>
        <v>0</v>
      </c>
    </row>
    <row r="18" spans="2:13" ht="30" x14ac:dyDescent="0.25">
      <c r="B18" s="11" t="s">
        <v>279</v>
      </c>
      <c r="C18" s="11" t="s">
        <v>25</v>
      </c>
      <c r="D18" s="15" t="s">
        <v>280</v>
      </c>
      <c r="E18" s="11">
        <v>1</v>
      </c>
      <c r="F18" s="11">
        <v>0</v>
      </c>
      <c r="G18" s="11">
        <v>2941</v>
      </c>
      <c r="H18" s="11">
        <f>E18*F18</f>
        <v>0</v>
      </c>
      <c r="I18" s="11">
        <f>E18*G18</f>
        <v>2941</v>
      </c>
      <c r="J18" s="82">
        <f>F18+G18</f>
        <v>2941</v>
      </c>
      <c r="K18" s="82">
        <f>E18*J18</f>
        <v>2941</v>
      </c>
      <c r="M18" s="57">
        <f>J18/1.19</f>
        <v>2471.4285714285716</v>
      </c>
    </row>
    <row r="19" spans="2:13" x14ac:dyDescent="0.25">
      <c r="J19" s="57"/>
      <c r="K19" s="57"/>
    </row>
    <row r="20" spans="2:13" ht="18.75" x14ac:dyDescent="0.3">
      <c r="D20" s="24" t="s">
        <v>281</v>
      </c>
      <c r="E20" s="25"/>
      <c r="F20" s="25"/>
      <c r="G20" s="25"/>
      <c r="H20" s="25"/>
      <c r="I20" s="25"/>
      <c r="J20" s="26"/>
      <c r="K20" s="28">
        <f>K13+K18</f>
        <v>100711</v>
      </c>
    </row>
    <row r="21" spans="2:13" x14ac:dyDescent="0.25">
      <c r="K21" s="1"/>
    </row>
    <row r="22" spans="2:13" ht="21" x14ac:dyDescent="0.35">
      <c r="D22" s="31" t="s">
        <v>22</v>
      </c>
      <c r="E22" s="32"/>
      <c r="F22" s="32"/>
      <c r="G22" s="32"/>
      <c r="H22" s="32"/>
      <c r="I22" s="32"/>
      <c r="J22" s="32"/>
      <c r="K22" s="34">
        <f>H13+H18</f>
        <v>3966</v>
      </c>
    </row>
    <row r="23" spans="2:13" ht="21" x14ac:dyDescent="0.35">
      <c r="D23" s="31" t="s">
        <v>23</v>
      </c>
      <c r="E23" s="32"/>
      <c r="F23" s="32"/>
      <c r="G23" s="32"/>
      <c r="H23" s="32"/>
      <c r="I23" s="32"/>
      <c r="J23" s="32"/>
      <c r="K23" s="34">
        <f>I13+I18</f>
        <v>96745</v>
      </c>
    </row>
    <row r="24" spans="2:13" x14ac:dyDescent="0.25">
      <c r="K24" s="1"/>
    </row>
    <row r="25" spans="2:13" x14ac:dyDescent="0.25">
      <c r="K25" s="1"/>
    </row>
    <row r="26" spans="2:13" x14ac:dyDescent="0.25">
      <c r="K26" s="1"/>
    </row>
    <row r="27" spans="2:13" x14ac:dyDescent="0.25">
      <c r="D27" t="s">
        <v>110</v>
      </c>
      <c r="K27" s="1">
        <f>K20*0.06</f>
        <v>6042.66</v>
      </c>
    </row>
    <row r="28" spans="2:13" x14ac:dyDescent="0.25">
      <c r="D28" t="s">
        <v>111</v>
      </c>
      <c r="K28" s="1">
        <f>K20*0.13</f>
        <v>13092.43</v>
      </c>
    </row>
    <row r="29" spans="2:13" x14ac:dyDescent="0.25">
      <c r="K29" s="1"/>
    </row>
    <row r="30" spans="2:13" x14ac:dyDescent="0.25">
      <c r="K30" s="1"/>
    </row>
    <row r="31" spans="2:13" ht="18.75" x14ac:dyDescent="0.3">
      <c r="D31" s="87" t="s">
        <v>112</v>
      </c>
      <c r="E31" s="88"/>
      <c r="F31" s="88"/>
      <c r="G31" s="88"/>
      <c r="H31" s="88"/>
      <c r="I31" s="88"/>
      <c r="J31" s="88"/>
      <c r="K31" s="89">
        <f>K20+K27+K28</f>
        <v>119846.09</v>
      </c>
    </row>
  </sheetData>
  <mergeCells count="2">
    <mergeCell ref="B4:D4"/>
    <mergeCell ref="B17:D17"/>
  </mergeCells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1"/>
  <sheetViews>
    <sheetView zoomScale="85" zoomScaleNormal="85" workbookViewId="0">
      <selection activeCell="E35" sqref="E35"/>
    </sheetView>
  </sheetViews>
  <sheetFormatPr baseColWidth="10" defaultColWidth="10.5703125" defaultRowHeight="15" x14ac:dyDescent="0.25"/>
  <cols>
    <col min="4" max="4" width="58.140625" customWidth="1"/>
    <col min="5" max="7" width="13.140625" customWidth="1"/>
    <col min="8" max="8" width="16.7109375" customWidth="1"/>
    <col min="9" max="9" width="18.42578125" customWidth="1"/>
    <col min="11" max="11" width="14.140625" customWidth="1"/>
  </cols>
  <sheetData>
    <row r="1" spans="2:14" ht="18.75" x14ac:dyDescent="0.3">
      <c r="B1" s="78" t="s">
        <v>282</v>
      </c>
      <c r="C1" s="79"/>
    </row>
    <row r="2" spans="2:14" ht="45" x14ac:dyDescent="0.25">
      <c r="B2" s="2" t="s">
        <v>0</v>
      </c>
      <c r="C2" s="3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22</v>
      </c>
      <c r="I2" s="2" t="s">
        <v>23</v>
      </c>
      <c r="J2" s="3" t="s">
        <v>283</v>
      </c>
      <c r="K2" s="2" t="s">
        <v>217</v>
      </c>
    </row>
    <row r="4" spans="2:14" x14ac:dyDescent="0.25">
      <c r="B4" s="98" t="s">
        <v>284</v>
      </c>
      <c r="C4" s="98"/>
      <c r="D4" s="98"/>
      <c r="E4" s="80"/>
      <c r="F4" s="80"/>
      <c r="G4" s="80"/>
      <c r="H4" s="80"/>
      <c r="I4" s="80"/>
      <c r="J4" s="80"/>
      <c r="K4" s="81"/>
    </row>
    <row r="5" spans="2:14" ht="120" x14ac:dyDescent="0.25">
      <c r="B5" s="11" t="s">
        <v>285</v>
      </c>
      <c r="C5" s="11" t="s">
        <v>286</v>
      </c>
      <c r="D5" s="15" t="s">
        <v>287</v>
      </c>
      <c r="E5" s="82">
        <v>940</v>
      </c>
      <c r="F5" s="16">
        <v>12</v>
      </c>
      <c r="G5" s="16">
        <v>30</v>
      </c>
      <c r="H5" s="82">
        <f t="shared" ref="H5:H10" si="0">E5*F5</f>
        <v>11280</v>
      </c>
      <c r="I5" s="82">
        <f t="shared" ref="I5:I10" si="1">E5*G5</f>
        <v>28200</v>
      </c>
      <c r="J5" s="16">
        <f t="shared" ref="J5:J10" si="2">F5+G5</f>
        <v>42</v>
      </c>
      <c r="K5" s="82">
        <f t="shared" ref="K5:K10" si="3">E5*J5</f>
        <v>39480</v>
      </c>
      <c r="N5">
        <f t="shared" ref="N5:N10" si="4">J5/1.19</f>
        <v>35.294117647058826</v>
      </c>
    </row>
    <row r="6" spans="2:14" ht="75" x14ac:dyDescent="0.25">
      <c r="B6" s="11" t="s">
        <v>288</v>
      </c>
      <c r="C6" s="11" t="s">
        <v>289</v>
      </c>
      <c r="D6" s="15" t="s">
        <v>290</v>
      </c>
      <c r="E6" s="82">
        <v>10</v>
      </c>
      <c r="F6" s="16">
        <v>60</v>
      </c>
      <c r="G6" s="16">
        <v>108</v>
      </c>
      <c r="H6" s="82">
        <f t="shared" si="0"/>
        <v>600</v>
      </c>
      <c r="I6" s="82">
        <f t="shared" si="1"/>
        <v>1080</v>
      </c>
      <c r="J6" s="16">
        <f t="shared" si="2"/>
        <v>168</v>
      </c>
      <c r="K6" s="82">
        <f t="shared" si="3"/>
        <v>1680</v>
      </c>
      <c r="N6">
        <f t="shared" si="4"/>
        <v>141.1764705882353</v>
      </c>
    </row>
    <row r="7" spans="2:14" ht="30" x14ac:dyDescent="0.25">
      <c r="B7" s="11" t="s">
        <v>291</v>
      </c>
      <c r="C7" s="11" t="s">
        <v>289</v>
      </c>
      <c r="D7" s="15" t="s">
        <v>292</v>
      </c>
      <c r="E7" s="82">
        <v>10</v>
      </c>
      <c r="F7" s="16">
        <v>211</v>
      </c>
      <c r="G7" s="16">
        <v>0</v>
      </c>
      <c r="H7" s="82">
        <f t="shared" si="0"/>
        <v>2110</v>
      </c>
      <c r="I7" s="82">
        <f t="shared" si="1"/>
        <v>0</v>
      </c>
      <c r="J7" s="16">
        <f t="shared" si="2"/>
        <v>211</v>
      </c>
      <c r="K7" s="82">
        <f t="shared" si="3"/>
        <v>2110</v>
      </c>
      <c r="N7">
        <f t="shared" si="4"/>
        <v>177.31092436974791</v>
      </c>
    </row>
    <row r="8" spans="2:14" ht="75" x14ac:dyDescent="0.25">
      <c r="B8" s="11" t="s">
        <v>293</v>
      </c>
      <c r="C8" s="11" t="s">
        <v>289</v>
      </c>
      <c r="D8" s="15" t="s">
        <v>294</v>
      </c>
      <c r="E8" s="82">
        <v>3</v>
      </c>
      <c r="F8" s="16">
        <v>40</v>
      </c>
      <c r="G8" s="16">
        <v>86</v>
      </c>
      <c r="H8" s="82">
        <f t="shared" si="0"/>
        <v>120</v>
      </c>
      <c r="I8" s="82">
        <f t="shared" si="1"/>
        <v>258</v>
      </c>
      <c r="J8" s="16">
        <f t="shared" si="2"/>
        <v>126</v>
      </c>
      <c r="K8" s="82">
        <f t="shared" si="3"/>
        <v>378</v>
      </c>
      <c r="N8">
        <f t="shared" si="4"/>
        <v>105.88235294117648</v>
      </c>
    </row>
    <row r="9" spans="2:14" ht="30" x14ac:dyDescent="0.25">
      <c r="B9" s="11" t="s">
        <v>295</v>
      </c>
      <c r="C9" s="11" t="s">
        <v>289</v>
      </c>
      <c r="D9" s="15" t="s">
        <v>292</v>
      </c>
      <c r="E9" s="82">
        <v>3</v>
      </c>
      <c r="F9" s="16">
        <v>177</v>
      </c>
      <c r="G9" s="16">
        <v>0</v>
      </c>
      <c r="H9" s="82">
        <f t="shared" si="0"/>
        <v>531</v>
      </c>
      <c r="I9" s="82">
        <f t="shared" si="1"/>
        <v>0</v>
      </c>
      <c r="J9" s="16">
        <f t="shared" si="2"/>
        <v>177</v>
      </c>
      <c r="K9" s="82">
        <f t="shared" si="3"/>
        <v>531</v>
      </c>
      <c r="N9">
        <f t="shared" si="4"/>
        <v>148.73949579831933</v>
      </c>
    </row>
    <row r="10" spans="2:14" ht="30" x14ac:dyDescent="0.25">
      <c r="B10" s="11" t="s">
        <v>296</v>
      </c>
      <c r="C10" s="11" t="s">
        <v>297</v>
      </c>
      <c r="D10" s="15" t="s">
        <v>298</v>
      </c>
      <c r="E10" s="82">
        <v>1</v>
      </c>
      <c r="F10" s="16">
        <v>0</v>
      </c>
      <c r="G10" s="16">
        <v>13698</v>
      </c>
      <c r="H10" s="82">
        <f t="shared" si="0"/>
        <v>0</v>
      </c>
      <c r="I10" s="82">
        <f t="shared" si="1"/>
        <v>13698</v>
      </c>
      <c r="J10" s="16">
        <f t="shared" si="2"/>
        <v>13698</v>
      </c>
      <c r="K10" s="82">
        <f t="shared" si="3"/>
        <v>13698</v>
      </c>
      <c r="N10">
        <f t="shared" si="4"/>
        <v>11510.9243697479</v>
      </c>
    </row>
    <row r="11" spans="2:14" x14ac:dyDescent="0.25">
      <c r="B11" s="90"/>
      <c r="C11" s="91"/>
      <c r="D11" s="15" t="s">
        <v>68</v>
      </c>
      <c r="E11" s="82"/>
      <c r="F11" s="16"/>
      <c r="G11" s="16"/>
      <c r="H11" s="82">
        <f>SUM(H5:H10)</f>
        <v>14641</v>
      </c>
      <c r="I11" s="82">
        <f>SUM(I5:I10)</f>
        <v>43236</v>
      </c>
      <c r="J11" s="16"/>
      <c r="K11" s="82">
        <f>SUM(K5:K10)</f>
        <v>57877</v>
      </c>
    </row>
    <row r="12" spans="2:14" x14ac:dyDescent="0.25">
      <c r="D12" s="55"/>
      <c r="E12" s="57"/>
      <c r="F12" s="1"/>
      <c r="G12" s="1"/>
      <c r="H12" s="57"/>
      <c r="I12" s="57"/>
      <c r="J12" s="57"/>
      <c r="K12" s="57"/>
    </row>
    <row r="13" spans="2:14" x14ac:dyDescent="0.25">
      <c r="D13" s="55"/>
      <c r="E13" s="57"/>
      <c r="F13" s="1"/>
      <c r="G13" s="1"/>
      <c r="H13" s="57"/>
      <c r="I13" s="57"/>
      <c r="J13" s="57"/>
      <c r="K13" s="57"/>
    </row>
    <row r="14" spans="2:14" x14ac:dyDescent="0.25">
      <c r="B14" s="105" t="s">
        <v>299</v>
      </c>
      <c r="C14" s="105"/>
      <c r="D14" s="105"/>
      <c r="E14" s="82"/>
      <c r="F14" s="16"/>
      <c r="G14" s="16"/>
      <c r="H14" s="82"/>
      <c r="I14" s="82"/>
      <c r="J14" s="82"/>
      <c r="K14" s="82"/>
    </row>
    <row r="15" spans="2:14" ht="30" x14ac:dyDescent="0.25">
      <c r="B15" s="11" t="s">
        <v>300</v>
      </c>
      <c r="C15" s="11" t="s">
        <v>286</v>
      </c>
      <c r="D15" s="15" t="s">
        <v>301</v>
      </c>
      <c r="E15" s="82">
        <v>4288</v>
      </c>
      <c r="F15" s="16">
        <v>1.26</v>
      </c>
      <c r="G15" s="16">
        <v>0</v>
      </c>
      <c r="H15" s="82">
        <f>E15*F15</f>
        <v>5402.88</v>
      </c>
      <c r="I15" s="82">
        <f t="shared" ref="I15:I34" si="5">E15*G15</f>
        <v>0</v>
      </c>
      <c r="J15" s="16">
        <f t="shared" ref="J15:J34" si="6">F15+G15</f>
        <v>1.26</v>
      </c>
      <c r="K15" s="82">
        <f t="shared" ref="K15:K34" si="7">E15*J15</f>
        <v>5402.88</v>
      </c>
      <c r="N15">
        <f t="shared" ref="N15:N34" si="8">J15/1.19</f>
        <v>1.0588235294117647</v>
      </c>
    </row>
    <row r="16" spans="2:14" ht="30" x14ac:dyDescent="0.25">
      <c r="B16" s="11" t="s">
        <v>302</v>
      </c>
      <c r="C16" s="11" t="s">
        <v>286</v>
      </c>
      <c r="D16" s="15" t="s">
        <v>303</v>
      </c>
      <c r="E16" s="82">
        <v>520</v>
      </c>
      <c r="F16" s="16">
        <v>1.5</v>
      </c>
      <c r="G16" s="16">
        <v>0</v>
      </c>
      <c r="H16" s="82">
        <f t="shared" ref="H16:H34" si="9">E16*F16</f>
        <v>780</v>
      </c>
      <c r="I16" s="82">
        <f t="shared" si="5"/>
        <v>0</v>
      </c>
      <c r="J16" s="16">
        <f t="shared" si="6"/>
        <v>1.5</v>
      </c>
      <c r="K16" s="82">
        <f t="shared" si="7"/>
        <v>780</v>
      </c>
      <c r="N16">
        <f t="shared" si="8"/>
        <v>1.2605042016806722</v>
      </c>
    </row>
    <row r="17" spans="2:14" ht="30" x14ac:dyDescent="0.25">
      <c r="B17" s="11" t="s">
        <v>304</v>
      </c>
      <c r="C17" s="11" t="s">
        <v>286</v>
      </c>
      <c r="D17" s="15" t="s">
        <v>305</v>
      </c>
      <c r="E17" s="82">
        <v>135</v>
      </c>
      <c r="F17" s="16">
        <v>1.8</v>
      </c>
      <c r="G17" s="16">
        <v>0</v>
      </c>
      <c r="H17" s="82">
        <f t="shared" si="9"/>
        <v>243</v>
      </c>
      <c r="I17" s="82">
        <f t="shared" si="5"/>
        <v>0</v>
      </c>
      <c r="J17" s="16">
        <f t="shared" si="6"/>
        <v>1.8</v>
      </c>
      <c r="K17" s="82">
        <f t="shared" si="7"/>
        <v>243</v>
      </c>
      <c r="N17">
        <f t="shared" si="8"/>
        <v>1.5126050420168069</v>
      </c>
    </row>
    <row r="18" spans="2:14" ht="30" x14ac:dyDescent="0.25">
      <c r="B18" s="11" t="s">
        <v>306</v>
      </c>
      <c r="C18" s="11" t="s">
        <v>286</v>
      </c>
      <c r="D18" s="15" t="s">
        <v>307</v>
      </c>
      <c r="E18" s="82">
        <v>360</v>
      </c>
      <c r="F18" s="16">
        <v>2</v>
      </c>
      <c r="G18" s="16">
        <v>0</v>
      </c>
      <c r="H18" s="82">
        <f t="shared" si="9"/>
        <v>720</v>
      </c>
      <c r="I18" s="82">
        <f t="shared" si="5"/>
        <v>0</v>
      </c>
      <c r="J18" s="16">
        <f t="shared" si="6"/>
        <v>2</v>
      </c>
      <c r="K18" s="82">
        <f t="shared" si="7"/>
        <v>720</v>
      </c>
      <c r="N18">
        <f t="shared" si="8"/>
        <v>1.680672268907563</v>
      </c>
    </row>
    <row r="19" spans="2:14" ht="30" x14ac:dyDescent="0.25">
      <c r="B19" s="11" t="s">
        <v>308</v>
      </c>
      <c r="C19" s="11" t="s">
        <v>286</v>
      </c>
      <c r="D19" s="15" t="s">
        <v>309</v>
      </c>
      <c r="E19" s="82">
        <v>0</v>
      </c>
      <c r="F19" s="16">
        <v>2.2000000000000002</v>
      </c>
      <c r="G19" s="16">
        <v>0</v>
      </c>
      <c r="H19" s="82">
        <f t="shared" si="9"/>
        <v>0</v>
      </c>
      <c r="I19" s="82">
        <f t="shared" si="5"/>
        <v>0</v>
      </c>
      <c r="J19" s="16">
        <f t="shared" si="6"/>
        <v>2.2000000000000002</v>
      </c>
      <c r="K19" s="82">
        <f t="shared" si="7"/>
        <v>0</v>
      </c>
      <c r="N19">
        <f t="shared" si="8"/>
        <v>1.8487394957983196</v>
      </c>
    </row>
    <row r="20" spans="2:14" ht="60" x14ac:dyDescent="0.25">
      <c r="B20" s="11" t="s">
        <v>310</v>
      </c>
      <c r="C20" s="11" t="s">
        <v>25</v>
      </c>
      <c r="D20" s="15" t="s">
        <v>311</v>
      </c>
      <c r="E20" s="82">
        <v>5303</v>
      </c>
      <c r="F20" s="16">
        <v>0</v>
      </c>
      <c r="G20" s="16">
        <v>1.2</v>
      </c>
      <c r="H20" s="82">
        <f t="shared" si="9"/>
        <v>0</v>
      </c>
      <c r="I20" s="82">
        <f t="shared" si="5"/>
        <v>6363.5999999999995</v>
      </c>
      <c r="J20" s="16">
        <f t="shared" si="6"/>
        <v>1.2</v>
      </c>
      <c r="K20" s="82">
        <f t="shared" si="7"/>
        <v>6363.5999999999995</v>
      </c>
      <c r="N20">
        <f t="shared" si="8"/>
        <v>1.0084033613445378</v>
      </c>
    </row>
    <row r="21" spans="2:14" ht="60" x14ac:dyDescent="0.25">
      <c r="B21" s="11" t="s">
        <v>312</v>
      </c>
      <c r="C21" s="11" t="s">
        <v>25</v>
      </c>
      <c r="D21" s="15" t="s">
        <v>313</v>
      </c>
      <c r="E21" s="82">
        <v>16</v>
      </c>
      <c r="F21" s="16">
        <v>126</v>
      </c>
      <c r="G21" s="16">
        <v>0</v>
      </c>
      <c r="H21" s="82">
        <f t="shared" si="9"/>
        <v>2016</v>
      </c>
      <c r="I21" s="82">
        <f t="shared" si="5"/>
        <v>0</v>
      </c>
      <c r="J21" s="16">
        <f t="shared" si="6"/>
        <v>126</v>
      </c>
      <c r="K21" s="82">
        <f t="shared" si="7"/>
        <v>2016</v>
      </c>
      <c r="N21">
        <f t="shared" si="8"/>
        <v>105.88235294117648</v>
      </c>
    </row>
    <row r="22" spans="2:14" x14ac:dyDescent="0.25">
      <c r="B22" s="11" t="s">
        <v>314</v>
      </c>
      <c r="C22" s="11" t="s">
        <v>25</v>
      </c>
      <c r="D22" s="15" t="s">
        <v>315</v>
      </c>
      <c r="E22" s="82">
        <v>16</v>
      </c>
      <c r="F22" s="16">
        <v>0</v>
      </c>
      <c r="G22" s="16">
        <v>17</v>
      </c>
      <c r="H22" s="82">
        <f t="shared" si="9"/>
        <v>0</v>
      </c>
      <c r="I22" s="82">
        <f t="shared" si="5"/>
        <v>272</v>
      </c>
      <c r="J22" s="16">
        <f t="shared" si="6"/>
        <v>17</v>
      </c>
      <c r="K22" s="82">
        <f t="shared" si="7"/>
        <v>272</v>
      </c>
      <c r="N22">
        <f t="shared" si="8"/>
        <v>14.285714285714286</v>
      </c>
    </row>
    <row r="23" spans="2:14" x14ac:dyDescent="0.25">
      <c r="B23" s="11" t="s">
        <v>316</v>
      </c>
      <c r="C23" s="11" t="s">
        <v>25</v>
      </c>
      <c r="D23" s="15" t="s">
        <v>317</v>
      </c>
      <c r="E23" s="82">
        <v>656</v>
      </c>
      <c r="F23" s="16">
        <v>4</v>
      </c>
      <c r="G23" s="16">
        <v>11</v>
      </c>
      <c r="H23" s="82">
        <f t="shared" si="9"/>
        <v>2624</v>
      </c>
      <c r="I23" s="82">
        <f t="shared" si="5"/>
        <v>7216</v>
      </c>
      <c r="J23" s="16">
        <f t="shared" si="6"/>
        <v>15</v>
      </c>
      <c r="K23" s="82">
        <f t="shared" si="7"/>
        <v>9840</v>
      </c>
      <c r="N23">
        <f t="shared" si="8"/>
        <v>12.605042016806724</v>
      </c>
    </row>
    <row r="24" spans="2:14" ht="45" x14ac:dyDescent="0.25">
      <c r="B24" s="11" t="s">
        <v>318</v>
      </c>
      <c r="C24" s="11" t="s">
        <v>289</v>
      </c>
      <c r="D24" s="15" t="s">
        <v>319</v>
      </c>
      <c r="E24" s="82">
        <v>25</v>
      </c>
      <c r="F24" s="16">
        <v>269</v>
      </c>
      <c r="G24" s="16">
        <v>0</v>
      </c>
      <c r="H24" s="82">
        <f t="shared" si="9"/>
        <v>6725</v>
      </c>
      <c r="I24" s="82">
        <f t="shared" si="5"/>
        <v>0</v>
      </c>
      <c r="J24" s="16">
        <f t="shared" si="6"/>
        <v>269</v>
      </c>
      <c r="K24" s="82">
        <f t="shared" si="7"/>
        <v>6725</v>
      </c>
      <c r="N24">
        <f t="shared" si="8"/>
        <v>226.05042016806723</v>
      </c>
    </row>
    <row r="25" spans="2:14" x14ac:dyDescent="0.25">
      <c r="B25" s="11" t="s">
        <v>320</v>
      </c>
      <c r="C25" s="11" t="s">
        <v>289</v>
      </c>
      <c r="D25" s="15" t="s">
        <v>321</v>
      </c>
      <c r="E25" s="82">
        <v>25</v>
      </c>
      <c r="F25" s="16">
        <v>0</v>
      </c>
      <c r="G25" s="16">
        <v>15</v>
      </c>
      <c r="H25" s="82">
        <f t="shared" si="9"/>
        <v>0</v>
      </c>
      <c r="I25" s="82">
        <f t="shared" si="5"/>
        <v>375</v>
      </c>
      <c r="J25" s="16">
        <f t="shared" si="6"/>
        <v>15</v>
      </c>
      <c r="K25" s="82">
        <f t="shared" si="7"/>
        <v>375</v>
      </c>
      <c r="N25">
        <f t="shared" si="8"/>
        <v>12.605042016806724</v>
      </c>
    </row>
    <row r="26" spans="2:14" x14ac:dyDescent="0.25">
      <c r="B26" s="11" t="s">
        <v>322</v>
      </c>
      <c r="C26" s="11" t="s">
        <v>289</v>
      </c>
      <c r="D26" s="15" t="s">
        <v>323</v>
      </c>
      <c r="E26" s="82">
        <v>400</v>
      </c>
      <c r="F26" s="16">
        <v>3</v>
      </c>
      <c r="G26" s="16">
        <v>10</v>
      </c>
      <c r="H26" s="82">
        <f t="shared" si="9"/>
        <v>1200</v>
      </c>
      <c r="I26" s="82">
        <f t="shared" si="5"/>
        <v>4000</v>
      </c>
      <c r="J26" s="16">
        <f t="shared" si="6"/>
        <v>13</v>
      </c>
      <c r="K26" s="82">
        <f t="shared" si="7"/>
        <v>5200</v>
      </c>
      <c r="N26">
        <f t="shared" si="8"/>
        <v>10.92436974789916</v>
      </c>
    </row>
    <row r="27" spans="2:14" ht="60" x14ac:dyDescent="0.25">
      <c r="B27" s="11" t="s">
        <v>324</v>
      </c>
      <c r="C27" s="11" t="s">
        <v>289</v>
      </c>
      <c r="D27" s="15" t="s">
        <v>325</v>
      </c>
      <c r="E27" s="82">
        <v>7</v>
      </c>
      <c r="F27" s="16">
        <v>9120</v>
      </c>
      <c r="G27" s="16">
        <v>124</v>
      </c>
      <c r="H27" s="82">
        <f t="shared" si="9"/>
        <v>63840</v>
      </c>
      <c r="I27" s="82">
        <f t="shared" si="5"/>
        <v>868</v>
      </c>
      <c r="J27" s="16">
        <f t="shared" si="6"/>
        <v>9244</v>
      </c>
      <c r="K27" s="82">
        <f t="shared" si="7"/>
        <v>64708</v>
      </c>
      <c r="N27">
        <f t="shared" si="8"/>
        <v>7768.0672268907565</v>
      </c>
    </row>
    <row r="28" spans="2:14" ht="30" x14ac:dyDescent="0.25">
      <c r="B28" s="11" t="s">
        <v>326</v>
      </c>
      <c r="C28" s="11" t="s">
        <v>286</v>
      </c>
      <c r="D28" s="15" t="s">
        <v>327</v>
      </c>
      <c r="E28" s="82">
        <v>175</v>
      </c>
      <c r="F28" s="16">
        <v>1.43</v>
      </c>
      <c r="G28" s="16">
        <v>0</v>
      </c>
      <c r="H28" s="82">
        <f t="shared" si="9"/>
        <v>250.25</v>
      </c>
      <c r="I28" s="82">
        <f t="shared" si="5"/>
        <v>0</v>
      </c>
      <c r="J28" s="16">
        <f t="shared" si="6"/>
        <v>1.43</v>
      </c>
      <c r="K28" s="82">
        <f t="shared" si="7"/>
        <v>250.25</v>
      </c>
      <c r="N28">
        <f t="shared" si="8"/>
        <v>1.2016806722689075</v>
      </c>
    </row>
    <row r="29" spans="2:14" ht="30" x14ac:dyDescent="0.25">
      <c r="B29" s="11" t="s">
        <v>328</v>
      </c>
      <c r="C29" s="11" t="s">
        <v>286</v>
      </c>
      <c r="D29" s="15" t="s">
        <v>329</v>
      </c>
      <c r="E29" s="82">
        <v>880</v>
      </c>
      <c r="F29" s="16">
        <v>1.75</v>
      </c>
      <c r="G29" s="16">
        <v>0</v>
      </c>
      <c r="H29" s="82">
        <f t="shared" si="9"/>
        <v>1540</v>
      </c>
      <c r="I29" s="82">
        <f t="shared" si="5"/>
        <v>0</v>
      </c>
      <c r="J29" s="16">
        <f t="shared" si="6"/>
        <v>1.75</v>
      </c>
      <c r="K29" s="82">
        <f t="shared" si="7"/>
        <v>1540</v>
      </c>
      <c r="N29">
        <f t="shared" si="8"/>
        <v>1.4705882352941178</v>
      </c>
    </row>
    <row r="30" spans="2:14" ht="30" x14ac:dyDescent="0.25">
      <c r="B30" s="11" t="s">
        <v>330</v>
      </c>
      <c r="C30" s="11" t="s">
        <v>286</v>
      </c>
      <c r="D30" s="15" t="s">
        <v>331</v>
      </c>
      <c r="E30" s="82">
        <v>60</v>
      </c>
      <c r="F30" s="16">
        <v>1.98</v>
      </c>
      <c r="G30" s="16">
        <v>0</v>
      </c>
      <c r="H30" s="82">
        <f t="shared" si="9"/>
        <v>118.8</v>
      </c>
      <c r="I30" s="82">
        <f t="shared" si="5"/>
        <v>0</v>
      </c>
      <c r="J30" s="16">
        <f t="shared" si="6"/>
        <v>1.98</v>
      </c>
      <c r="K30" s="82">
        <f t="shared" si="7"/>
        <v>118.8</v>
      </c>
      <c r="N30">
        <f t="shared" si="8"/>
        <v>1.6638655462184875</v>
      </c>
    </row>
    <row r="31" spans="2:14" ht="30" x14ac:dyDescent="0.25">
      <c r="B31" s="11" t="s">
        <v>332</v>
      </c>
      <c r="C31" s="11" t="s">
        <v>286</v>
      </c>
      <c r="D31" s="15" t="s">
        <v>333</v>
      </c>
      <c r="E31" s="82">
        <v>0</v>
      </c>
      <c r="F31" s="16">
        <v>2.2000000000000002</v>
      </c>
      <c r="G31" s="16">
        <v>0</v>
      </c>
      <c r="H31" s="82">
        <f t="shared" si="9"/>
        <v>0</v>
      </c>
      <c r="I31" s="82">
        <f t="shared" si="5"/>
        <v>0</v>
      </c>
      <c r="J31" s="16">
        <f t="shared" si="6"/>
        <v>2.2000000000000002</v>
      </c>
      <c r="K31" s="82">
        <f t="shared" si="7"/>
        <v>0</v>
      </c>
      <c r="N31">
        <f t="shared" si="8"/>
        <v>1.8487394957983196</v>
      </c>
    </row>
    <row r="32" spans="2:14" ht="30" x14ac:dyDescent="0.25">
      <c r="B32" s="11" t="s">
        <v>334</v>
      </c>
      <c r="C32" s="11" t="s">
        <v>286</v>
      </c>
      <c r="D32" s="15" t="s">
        <v>335</v>
      </c>
      <c r="E32" s="82">
        <v>60</v>
      </c>
      <c r="F32" s="16">
        <v>2.5</v>
      </c>
      <c r="G32" s="16">
        <v>0</v>
      </c>
      <c r="H32" s="82">
        <f t="shared" si="9"/>
        <v>150</v>
      </c>
      <c r="I32" s="82">
        <f t="shared" si="5"/>
        <v>0</v>
      </c>
      <c r="J32" s="16">
        <f t="shared" si="6"/>
        <v>2.5</v>
      </c>
      <c r="K32" s="82">
        <f t="shared" si="7"/>
        <v>150</v>
      </c>
      <c r="N32">
        <f t="shared" si="8"/>
        <v>2.1008403361344539</v>
      </c>
    </row>
    <row r="33" spans="2:14" ht="30" x14ac:dyDescent="0.25">
      <c r="B33" s="11" t="s">
        <v>336</v>
      </c>
      <c r="C33" s="11" t="s">
        <v>286</v>
      </c>
      <c r="D33" s="15" t="s">
        <v>337</v>
      </c>
      <c r="E33" s="82">
        <v>65</v>
      </c>
      <c r="F33" s="16">
        <v>2.9</v>
      </c>
      <c r="G33" s="16">
        <v>0</v>
      </c>
      <c r="H33" s="82">
        <f t="shared" si="9"/>
        <v>188.5</v>
      </c>
      <c r="I33" s="82">
        <f t="shared" si="5"/>
        <v>0</v>
      </c>
      <c r="J33" s="16">
        <f t="shared" si="6"/>
        <v>2.9</v>
      </c>
      <c r="K33" s="82">
        <f t="shared" si="7"/>
        <v>188.5</v>
      </c>
      <c r="N33">
        <f t="shared" si="8"/>
        <v>2.4369747899159666</v>
      </c>
    </row>
    <row r="34" spans="2:14" ht="60" x14ac:dyDescent="0.25">
      <c r="B34" s="11" t="s">
        <v>338</v>
      </c>
      <c r="C34" s="11" t="s">
        <v>286</v>
      </c>
      <c r="D34" s="15" t="s">
        <v>339</v>
      </c>
      <c r="E34" s="82">
        <v>1240</v>
      </c>
      <c r="F34" s="16">
        <v>2.2999999999999998</v>
      </c>
      <c r="G34" s="16">
        <v>0</v>
      </c>
      <c r="H34" s="82">
        <f t="shared" si="9"/>
        <v>2852</v>
      </c>
      <c r="I34" s="82">
        <f t="shared" si="5"/>
        <v>0</v>
      </c>
      <c r="J34" s="16">
        <f t="shared" si="6"/>
        <v>2.2999999999999998</v>
      </c>
      <c r="K34" s="82">
        <f t="shared" si="7"/>
        <v>2852</v>
      </c>
      <c r="N34">
        <f t="shared" si="8"/>
        <v>1.9327731092436975</v>
      </c>
    </row>
    <row r="35" spans="2:14" x14ac:dyDescent="0.25">
      <c r="D35" s="15" t="s">
        <v>68</v>
      </c>
      <c r="E35" s="82"/>
      <c r="F35" s="16"/>
      <c r="G35" s="16"/>
      <c r="H35" s="82">
        <f>SUM(H15:H34)</f>
        <v>88650.430000000008</v>
      </c>
      <c r="I35" s="82">
        <f>SUM(I15:I34)</f>
        <v>19094.599999999999</v>
      </c>
      <c r="J35" s="82"/>
      <c r="K35" s="82">
        <f>SUM(K15:K34)</f>
        <v>107745.03</v>
      </c>
    </row>
    <row r="36" spans="2:14" x14ac:dyDescent="0.25">
      <c r="D36" s="55"/>
      <c r="J36" s="1"/>
      <c r="K36" s="57"/>
    </row>
    <row r="37" spans="2:14" x14ac:dyDescent="0.25">
      <c r="B37" s="105" t="s">
        <v>340</v>
      </c>
      <c r="C37" s="105"/>
      <c r="D37" s="105"/>
      <c r="E37" s="82"/>
      <c r="F37" s="16"/>
      <c r="G37" s="16"/>
      <c r="H37" s="82"/>
      <c r="I37" s="82"/>
      <c r="J37" s="82"/>
      <c r="K37" s="82"/>
    </row>
    <row r="38" spans="2:14" ht="45" x14ac:dyDescent="0.25">
      <c r="B38" s="11"/>
      <c r="C38" s="11" t="s">
        <v>341</v>
      </c>
      <c r="D38" s="15" t="s">
        <v>342</v>
      </c>
      <c r="E38" s="82">
        <v>1</v>
      </c>
      <c r="F38" s="16">
        <v>0</v>
      </c>
      <c r="G38" s="16">
        <v>3600</v>
      </c>
      <c r="H38" s="82">
        <f>E38*F38</f>
        <v>0</v>
      </c>
      <c r="I38" s="82">
        <f>E38*G38</f>
        <v>3600</v>
      </c>
      <c r="J38" s="16">
        <f>F38+G38</f>
        <v>3600</v>
      </c>
      <c r="K38" s="82">
        <f>E38*J38</f>
        <v>3600</v>
      </c>
      <c r="N38">
        <f>J38/1.19</f>
        <v>3025.2100840336134</v>
      </c>
    </row>
    <row r="39" spans="2:14" x14ac:dyDescent="0.25">
      <c r="B39" s="11"/>
      <c r="C39" s="11"/>
      <c r="D39" s="15" t="s">
        <v>68</v>
      </c>
      <c r="E39" s="82"/>
      <c r="F39" s="16"/>
      <c r="G39" s="16"/>
      <c r="H39" s="82"/>
      <c r="I39" s="82"/>
      <c r="J39" s="16"/>
      <c r="K39" s="82">
        <f>K38</f>
        <v>3600</v>
      </c>
    </row>
    <row r="40" spans="2:14" x14ac:dyDescent="0.25">
      <c r="D40" s="55"/>
      <c r="E40" s="57"/>
      <c r="F40" s="1"/>
      <c r="G40" s="1"/>
      <c r="H40" s="57"/>
      <c r="I40" s="57"/>
      <c r="J40" s="1"/>
      <c r="K40" s="57"/>
    </row>
    <row r="41" spans="2:14" ht="18.75" x14ac:dyDescent="0.3">
      <c r="D41" s="24" t="s">
        <v>343</v>
      </c>
      <c r="E41" s="25"/>
      <c r="F41" s="25"/>
      <c r="G41" s="25"/>
      <c r="H41" s="25"/>
      <c r="I41" s="25"/>
      <c r="J41" s="26"/>
      <c r="K41" s="28">
        <f>K35+K11+K39</f>
        <v>169222.03</v>
      </c>
    </row>
    <row r="42" spans="2:14" x14ac:dyDescent="0.25">
      <c r="K42" s="1"/>
    </row>
    <row r="43" spans="2:14" ht="21" x14ac:dyDescent="0.35">
      <c r="D43" s="31" t="s">
        <v>108</v>
      </c>
      <c r="E43" s="32"/>
      <c r="F43" s="32"/>
      <c r="G43" s="32"/>
      <c r="H43" s="32"/>
      <c r="I43" s="32"/>
      <c r="J43" s="32"/>
      <c r="K43" s="34">
        <f>H35+H11</f>
        <v>103291.43000000001</v>
      </c>
    </row>
    <row r="44" spans="2:14" ht="21" x14ac:dyDescent="0.35">
      <c r="D44" s="31" t="s">
        <v>344</v>
      </c>
      <c r="E44" s="32"/>
      <c r="F44" s="32"/>
      <c r="G44" s="32"/>
      <c r="H44" s="32"/>
      <c r="I44" s="32"/>
      <c r="J44" s="32"/>
      <c r="K44" s="34">
        <f>I35+I11</f>
        <v>62330.6</v>
      </c>
    </row>
    <row r="45" spans="2:14" x14ac:dyDescent="0.25">
      <c r="K45" s="1"/>
    </row>
    <row r="46" spans="2:14" x14ac:dyDescent="0.25">
      <c r="K46" s="1"/>
    </row>
    <row r="47" spans="2:14" x14ac:dyDescent="0.25">
      <c r="D47" t="s">
        <v>110</v>
      </c>
      <c r="K47" s="1">
        <f>K41*0.06</f>
        <v>10153.3218</v>
      </c>
    </row>
    <row r="48" spans="2:14" x14ac:dyDescent="0.25">
      <c r="D48" t="s">
        <v>111</v>
      </c>
      <c r="K48" s="1">
        <f>K41*0.13</f>
        <v>21998.8639</v>
      </c>
    </row>
    <row r="49" spans="4:11" x14ac:dyDescent="0.25">
      <c r="K49" s="1"/>
    </row>
    <row r="50" spans="4:11" x14ac:dyDescent="0.25">
      <c r="K50" s="1"/>
    </row>
    <row r="51" spans="4:11" ht="18.75" x14ac:dyDescent="0.3">
      <c r="D51" s="92" t="s">
        <v>345</v>
      </c>
      <c r="E51" s="93"/>
      <c r="F51" s="93"/>
      <c r="G51" s="93"/>
      <c r="H51" s="93"/>
      <c r="I51" s="93"/>
      <c r="J51" s="93"/>
      <c r="K51" s="94">
        <f>K41+K47+K48</f>
        <v>201374.2157</v>
      </c>
    </row>
  </sheetData>
  <mergeCells count="3">
    <mergeCell ref="B4:D4"/>
    <mergeCell ref="B14:D14"/>
    <mergeCell ref="B37:D37"/>
  </mergeCells>
  <pageMargins left="0.70833333333333304" right="0.70833333333333304" top="0.74791666666666701" bottom="0.74791666666666701" header="0.51180555555555496" footer="0.51180555555555496"/>
  <pageSetup paperSize="9" firstPageNumber="0" fitToHeight="2" orientation="portrait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5"/>
  <sheetViews>
    <sheetView zoomScale="65" zoomScaleNormal="65" workbookViewId="0">
      <selection activeCell="B10" sqref="B10:D10"/>
    </sheetView>
  </sheetViews>
  <sheetFormatPr baseColWidth="10" defaultColWidth="10.5703125" defaultRowHeight="15" x14ac:dyDescent="0.25"/>
  <cols>
    <col min="1" max="1" width="8.42578125" customWidth="1"/>
    <col min="4" max="4" width="57.28515625" customWidth="1"/>
    <col min="5" max="7" width="12.28515625" customWidth="1"/>
    <col min="8" max="8" width="15.85546875" customWidth="1"/>
    <col min="9" max="9" width="17.28515625" customWidth="1"/>
    <col min="10" max="10" width="13.85546875" customWidth="1"/>
    <col min="11" max="11" width="12.7109375" customWidth="1"/>
  </cols>
  <sheetData>
    <row r="1" spans="2:13" ht="18.75" x14ac:dyDescent="0.3">
      <c r="B1" s="78" t="s">
        <v>346</v>
      </c>
      <c r="C1" s="79"/>
    </row>
    <row r="2" spans="2:13" ht="30" x14ac:dyDescent="0.25">
      <c r="B2" s="2" t="s">
        <v>0</v>
      </c>
      <c r="C2" s="3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22</v>
      </c>
      <c r="I2" s="2" t="s">
        <v>23</v>
      </c>
      <c r="J2" s="3" t="s">
        <v>283</v>
      </c>
      <c r="K2" s="2" t="s">
        <v>217</v>
      </c>
    </row>
    <row r="4" spans="2:13" x14ac:dyDescent="0.25">
      <c r="B4" s="98" t="s">
        <v>347</v>
      </c>
      <c r="C4" s="98"/>
      <c r="D4" s="98"/>
      <c r="E4" s="80"/>
      <c r="F4" s="80"/>
      <c r="G4" s="80"/>
      <c r="H4" s="80"/>
      <c r="I4" s="80"/>
      <c r="J4" s="80"/>
      <c r="K4" s="81"/>
    </row>
    <row r="5" spans="2:13" ht="30" x14ac:dyDescent="0.25">
      <c r="B5" s="11" t="s">
        <v>348</v>
      </c>
      <c r="C5" s="11" t="s">
        <v>25</v>
      </c>
      <c r="D5" s="15" t="s">
        <v>349</v>
      </c>
      <c r="E5" s="11">
        <v>3</v>
      </c>
      <c r="F5" s="11">
        <v>0</v>
      </c>
      <c r="G5" s="11">
        <v>2096</v>
      </c>
      <c r="H5" s="11">
        <f>E5*F5</f>
        <v>0</v>
      </c>
      <c r="I5" s="11">
        <f>E5*G5</f>
        <v>6288</v>
      </c>
      <c r="J5" s="82">
        <f>F5+G5</f>
        <v>2096</v>
      </c>
      <c r="K5" s="82">
        <f>E5*J5</f>
        <v>6288</v>
      </c>
      <c r="M5">
        <f>J5/1.19</f>
        <v>1761.3445378151262</v>
      </c>
    </row>
    <row r="6" spans="2:13" ht="30" x14ac:dyDescent="0.25">
      <c r="B6" s="95" t="s">
        <v>350</v>
      </c>
      <c r="C6" s="80" t="s">
        <v>25</v>
      </c>
      <c r="D6" s="96" t="s">
        <v>351</v>
      </c>
      <c r="E6" s="11">
        <v>1</v>
      </c>
      <c r="F6" s="11">
        <v>0</v>
      </c>
      <c r="G6" s="11">
        <v>5883</v>
      </c>
      <c r="H6" s="11">
        <f>E6*F6</f>
        <v>0</v>
      </c>
      <c r="I6" s="11">
        <f>E6*G6</f>
        <v>5883</v>
      </c>
      <c r="J6" s="82">
        <f>F6+G6</f>
        <v>5883</v>
      </c>
      <c r="K6" s="82">
        <f>E6*J6</f>
        <v>5883</v>
      </c>
      <c r="M6">
        <f>J6/1.19</f>
        <v>4943.6974789915967</v>
      </c>
    </row>
    <row r="7" spans="2:13" x14ac:dyDescent="0.25">
      <c r="B7" s="90"/>
      <c r="C7" s="91"/>
      <c r="D7" s="15" t="s">
        <v>68</v>
      </c>
      <c r="E7" s="11"/>
      <c r="F7" s="11"/>
      <c r="G7" s="11"/>
      <c r="H7" s="11">
        <f>SUM(H5:H6)</f>
        <v>0</v>
      </c>
      <c r="I7" s="11">
        <f>SUM(I5:I6)</f>
        <v>12171</v>
      </c>
      <c r="J7" s="82"/>
      <c r="K7" s="82">
        <f>SUM(K5:K6)</f>
        <v>12171</v>
      </c>
    </row>
    <row r="8" spans="2:13" x14ac:dyDescent="0.25">
      <c r="D8" s="55"/>
      <c r="J8" s="57"/>
      <c r="K8" s="57"/>
    </row>
    <row r="9" spans="2:13" x14ac:dyDescent="0.25">
      <c r="D9" s="55"/>
      <c r="J9" s="57"/>
      <c r="K9" s="57"/>
    </row>
    <row r="10" spans="2:13" x14ac:dyDescent="0.25">
      <c r="B10" s="98" t="s">
        <v>352</v>
      </c>
      <c r="C10" s="98"/>
      <c r="D10" s="98"/>
      <c r="E10" s="11"/>
      <c r="F10" s="11"/>
      <c r="G10" s="11"/>
      <c r="H10" s="11"/>
      <c r="I10" s="11"/>
      <c r="J10" s="82"/>
      <c r="K10" s="82"/>
    </row>
    <row r="11" spans="2:13" ht="30" x14ac:dyDescent="0.25">
      <c r="B11" s="11" t="s">
        <v>353</v>
      </c>
      <c r="C11" s="11" t="s">
        <v>25</v>
      </c>
      <c r="D11" s="15" t="s">
        <v>354</v>
      </c>
      <c r="E11" s="11">
        <v>4</v>
      </c>
      <c r="F11" s="11">
        <v>3169</v>
      </c>
      <c r="G11" s="11"/>
      <c r="H11" s="11">
        <f>E11*F11</f>
        <v>12676</v>
      </c>
      <c r="I11" s="11">
        <f>E11*G11</f>
        <v>0</v>
      </c>
      <c r="J11" s="82">
        <f>F11+G11</f>
        <v>3169</v>
      </c>
      <c r="K11" s="82">
        <f>E11*J11</f>
        <v>12676</v>
      </c>
      <c r="M11">
        <f>J11/1.19</f>
        <v>2663.0252100840339</v>
      </c>
    </row>
    <row r="12" spans="2:13" ht="30" x14ac:dyDescent="0.25">
      <c r="B12" s="11" t="s">
        <v>355</v>
      </c>
      <c r="C12" s="11" t="s">
        <v>25</v>
      </c>
      <c r="D12" s="15" t="s">
        <v>356</v>
      </c>
      <c r="E12" s="11">
        <v>1</v>
      </c>
      <c r="F12" s="11"/>
      <c r="G12" s="11">
        <v>4034</v>
      </c>
      <c r="H12" s="11">
        <f>E12*F12</f>
        <v>0</v>
      </c>
      <c r="I12" s="11">
        <f>E12*G12</f>
        <v>4034</v>
      </c>
      <c r="J12" s="82">
        <f>F12+G12</f>
        <v>4034</v>
      </c>
      <c r="K12" s="82">
        <f>E12*J12</f>
        <v>4034</v>
      </c>
      <c r="M12">
        <f>J12/1.19</f>
        <v>3389.9159663865548</v>
      </c>
    </row>
    <row r="13" spans="2:13" ht="120" x14ac:dyDescent="0.25">
      <c r="B13" s="11" t="s">
        <v>357</v>
      </c>
      <c r="C13" s="11" t="s">
        <v>358</v>
      </c>
      <c r="D13" s="15" t="s">
        <v>359</v>
      </c>
      <c r="E13" s="11">
        <v>1</v>
      </c>
      <c r="F13" s="11">
        <v>0</v>
      </c>
      <c r="G13" s="11">
        <v>12605</v>
      </c>
      <c r="H13" s="11">
        <f>E13*F13</f>
        <v>0</v>
      </c>
      <c r="I13" s="11">
        <f>E13*G13</f>
        <v>12605</v>
      </c>
      <c r="J13" s="82">
        <f>F13+G13</f>
        <v>12605</v>
      </c>
      <c r="K13" s="82">
        <f>E13*J13</f>
        <v>12605</v>
      </c>
      <c r="M13">
        <f>J13/1.19</f>
        <v>10592.436974789916</v>
      </c>
    </row>
    <row r="14" spans="2:13" x14ac:dyDescent="0.25">
      <c r="D14" s="55" t="s">
        <v>68</v>
      </c>
      <c r="H14">
        <f>SUM(H11:H13)</f>
        <v>12676</v>
      </c>
      <c r="I14">
        <f>SUM(I11:I13)</f>
        <v>16639</v>
      </c>
      <c r="J14" s="57"/>
      <c r="K14" s="57">
        <f>SUM(K11:K13)</f>
        <v>29315</v>
      </c>
    </row>
    <row r="15" spans="2:13" x14ac:dyDescent="0.25">
      <c r="D15" s="55"/>
      <c r="J15" s="57"/>
      <c r="K15" s="57"/>
    </row>
    <row r="16" spans="2:13" x14ac:dyDescent="0.25">
      <c r="D16" s="55"/>
      <c r="J16" s="57"/>
      <c r="K16" s="57"/>
    </row>
    <row r="17" spans="4:11" ht="18.75" x14ac:dyDescent="0.3">
      <c r="D17" s="24" t="s">
        <v>360</v>
      </c>
      <c r="E17" s="25"/>
      <c r="F17" s="25"/>
      <c r="G17" s="25"/>
      <c r="H17" s="25"/>
      <c r="I17" s="25"/>
      <c r="J17" s="26"/>
      <c r="K17" s="28">
        <f>K14+K7</f>
        <v>41486</v>
      </c>
    </row>
    <row r="18" spans="4:11" x14ac:dyDescent="0.25">
      <c r="K18" s="1"/>
    </row>
    <row r="19" spans="4:11" ht="21" x14ac:dyDescent="0.35">
      <c r="D19" s="31" t="s">
        <v>108</v>
      </c>
      <c r="E19" s="32"/>
      <c r="F19" s="32"/>
      <c r="G19" s="32"/>
      <c r="H19" s="32"/>
      <c r="I19" s="32"/>
      <c r="J19" s="32"/>
      <c r="K19" s="34">
        <f>H7+H14</f>
        <v>12676</v>
      </c>
    </row>
    <row r="20" spans="4:11" ht="21" x14ac:dyDescent="0.35">
      <c r="D20" s="31" t="s">
        <v>361</v>
      </c>
      <c r="E20" s="32"/>
      <c r="F20" s="32"/>
      <c r="G20" s="32"/>
      <c r="H20" s="32"/>
      <c r="I20" s="32"/>
      <c r="J20" s="32"/>
      <c r="K20" s="34">
        <f>I7+I14</f>
        <v>28810</v>
      </c>
    </row>
    <row r="21" spans="4:11" x14ac:dyDescent="0.25">
      <c r="K21" s="1"/>
    </row>
    <row r="22" spans="4:11" x14ac:dyDescent="0.25">
      <c r="D22" t="s">
        <v>110</v>
      </c>
      <c r="K22" s="1">
        <f>K17*0.06</f>
        <v>2489.16</v>
      </c>
    </row>
    <row r="23" spans="4:11" x14ac:dyDescent="0.25">
      <c r="D23" t="s">
        <v>111</v>
      </c>
      <c r="K23" s="1">
        <f>K17*0.13</f>
        <v>5393.18</v>
      </c>
    </row>
    <row r="24" spans="4:11" x14ac:dyDescent="0.25">
      <c r="K24" s="1"/>
    </row>
    <row r="25" spans="4:11" ht="18.75" x14ac:dyDescent="0.3">
      <c r="D25" s="87" t="s">
        <v>112</v>
      </c>
      <c r="E25" s="88"/>
      <c r="F25" s="88"/>
      <c r="G25" s="88"/>
      <c r="H25" s="88"/>
      <c r="I25" s="88"/>
      <c r="J25" s="88"/>
      <c r="K25" s="89">
        <f>K17+K22+K23</f>
        <v>49368.340000000004</v>
      </c>
    </row>
  </sheetData>
  <mergeCells count="2">
    <mergeCell ref="B4:D4"/>
    <mergeCell ref="B10:D10"/>
  </mergeCells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0"/>
  <sheetViews>
    <sheetView workbookViewId="0">
      <selection activeCell="E10" sqref="E10"/>
    </sheetView>
  </sheetViews>
  <sheetFormatPr baseColWidth="10" defaultColWidth="11.42578125" defaultRowHeight="15" x14ac:dyDescent="0.25"/>
  <cols>
    <col min="2" max="2" width="10.42578125" customWidth="1"/>
    <col min="5" max="5" width="19.140625" customWidth="1"/>
  </cols>
  <sheetData>
    <row r="3" spans="2:5" x14ac:dyDescent="0.25">
      <c r="B3" s="106" t="s">
        <v>369</v>
      </c>
      <c r="C3" s="107"/>
      <c r="D3" s="107"/>
      <c r="E3" s="107"/>
    </row>
    <row r="4" spans="2:5" ht="26.25" customHeight="1" x14ac:dyDescent="0.25">
      <c r="C4" t="s">
        <v>366</v>
      </c>
      <c r="D4" t="s">
        <v>367</v>
      </c>
      <c r="E4" t="s">
        <v>368</v>
      </c>
    </row>
    <row r="5" spans="2:5" ht="21" customHeight="1" x14ac:dyDescent="0.25">
      <c r="B5" s="11" t="s">
        <v>362</v>
      </c>
      <c r="C5" s="11">
        <v>0</v>
      </c>
      <c r="D5" s="11">
        <f>ROUND(C5*0.21,2)</f>
        <v>0</v>
      </c>
      <c r="E5" s="11">
        <f>C5+D5</f>
        <v>0</v>
      </c>
    </row>
    <row r="6" spans="2:5" ht="21" customHeight="1" x14ac:dyDescent="0.25">
      <c r="B6" s="11" t="s">
        <v>363</v>
      </c>
      <c r="C6" s="11">
        <v>128099.17</v>
      </c>
      <c r="D6" s="11">
        <f>ROUND(C6*0.21,2)</f>
        <v>26900.83</v>
      </c>
      <c r="E6" s="11">
        <f>C6+D6</f>
        <v>155000</v>
      </c>
    </row>
    <row r="7" spans="2:5" ht="21" customHeight="1" x14ac:dyDescent="0.25">
      <c r="B7" s="11" t="s">
        <v>364</v>
      </c>
      <c r="C7" s="11">
        <v>128099.17</v>
      </c>
      <c r="D7" s="11">
        <f>ROUND(C7*0.21,2)</f>
        <v>26900.83</v>
      </c>
      <c r="E7" s="11">
        <f>C7+D7</f>
        <v>155000</v>
      </c>
    </row>
    <row r="8" spans="2:5" ht="21" customHeight="1" x14ac:dyDescent="0.25">
      <c r="B8" s="11" t="s">
        <v>365</v>
      </c>
      <c r="C8" s="11">
        <v>128099.17</v>
      </c>
      <c r="D8" s="11">
        <f>ROUND(C8*0.21,2)</f>
        <v>26900.83</v>
      </c>
      <c r="E8" s="11">
        <f>C8+D8</f>
        <v>155000</v>
      </c>
    </row>
    <row r="9" spans="2:5" ht="3.75" customHeight="1" thickBot="1" x14ac:dyDescent="0.3"/>
    <row r="10" spans="2:5" ht="15.75" thickBot="1" x14ac:dyDescent="0.3">
      <c r="D10" s="97" t="s">
        <v>7</v>
      </c>
      <c r="E10" s="97">
        <f>SUM(E5:E8)</f>
        <v>465000</v>
      </c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57"/>
  <sheetViews>
    <sheetView topLeftCell="U1" zoomScale="65" zoomScaleNormal="65" workbookViewId="0">
      <selection activeCell="D48" sqref="D48"/>
    </sheetView>
  </sheetViews>
  <sheetFormatPr baseColWidth="10" defaultColWidth="10.5703125" defaultRowHeight="15" x14ac:dyDescent="0.25"/>
  <cols>
    <col min="1" max="1" width="14.42578125" customWidth="1"/>
    <col min="4" max="4" width="60.7109375" customWidth="1"/>
    <col min="5" max="5" width="15.5703125" customWidth="1"/>
    <col min="6" max="6" width="13.85546875" customWidth="1"/>
    <col min="7" max="7" width="15.5703125" customWidth="1"/>
    <col min="8" max="8" width="16.7109375" customWidth="1"/>
    <col min="9" max="9" width="14.28515625" customWidth="1"/>
    <col min="10" max="10" width="15.7109375" customWidth="1"/>
    <col min="11" max="11" width="13" customWidth="1"/>
    <col min="12" max="12" width="16.42578125" customWidth="1"/>
    <col min="13" max="13" width="15.5703125" customWidth="1"/>
    <col min="15" max="15" width="13.140625" customWidth="1"/>
    <col min="16" max="16" width="14.5703125" customWidth="1"/>
    <col min="18" max="18" width="18.7109375" customWidth="1"/>
    <col min="19" max="19" width="20.140625" customWidth="1"/>
    <col min="21" max="21" width="21.7109375" customWidth="1"/>
    <col min="22" max="22" width="20.140625" customWidth="1"/>
  </cols>
  <sheetData>
    <row r="1" spans="2:19" x14ac:dyDescent="0.25">
      <c r="B1" t="s">
        <v>214</v>
      </c>
    </row>
    <row r="2" spans="2:19" ht="50.25" customHeight="1" x14ac:dyDescent="0.25">
      <c r="B2" s="2" t="s">
        <v>0</v>
      </c>
      <c r="C2" s="3" t="s">
        <v>1</v>
      </c>
      <c r="D2" s="2" t="s">
        <v>2</v>
      </c>
      <c r="E2" s="2" t="s">
        <v>3</v>
      </c>
      <c r="F2" s="4" t="s">
        <v>4</v>
      </c>
      <c r="G2" s="5" t="s">
        <v>5</v>
      </c>
      <c r="H2" s="50" t="s">
        <v>215</v>
      </c>
      <c r="I2" s="50" t="s">
        <v>216</v>
      </c>
      <c r="J2" s="5" t="s">
        <v>217</v>
      </c>
      <c r="K2" s="4" t="s">
        <v>6</v>
      </c>
      <c r="L2" s="5" t="s">
        <v>7</v>
      </c>
    </row>
    <row r="4" spans="2:19" ht="21" customHeight="1" x14ac:dyDescent="0.25">
      <c r="B4" s="98" t="s">
        <v>8</v>
      </c>
      <c r="C4" s="98"/>
      <c r="D4" s="98"/>
      <c r="E4" s="9"/>
      <c r="F4" s="9"/>
      <c r="G4" s="9"/>
      <c r="H4" s="9"/>
      <c r="I4" s="9"/>
      <c r="J4" s="9"/>
      <c r="K4" s="9"/>
      <c r="L4" s="51"/>
      <c r="O4" t="s">
        <v>4</v>
      </c>
      <c r="P4" t="s">
        <v>5</v>
      </c>
      <c r="Q4" t="s">
        <v>7</v>
      </c>
      <c r="R4" t="s">
        <v>218</v>
      </c>
      <c r="S4" s="52" t="s">
        <v>219</v>
      </c>
    </row>
    <row r="5" spans="2:19" ht="75" x14ac:dyDescent="0.25">
      <c r="B5" s="18" t="s">
        <v>24</v>
      </c>
      <c r="C5" s="18" t="s">
        <v>25</v>
      </c>
      <c r="D5" s="12" t="s">
        <v>26</v>
      </c>
      <c r="E5" s="13">
        <v>2</v>
      </c>
      <c r="F5" s="16">
        <f t="shared" ref="F5:F23" si="0">+IF(27=0,0,O5/1.19)</f>
        <v>8364.7058823529424</v>
      </c>
      <c r="G5" s="16">
        <f t="shared" ref="G5:G23" si="1">+IF(27=0,0,P5/1.19)</f>
        <v>100.84033613445379</v>
      </c>
      <c r="H5" s="14">
        <f t="shared" ref="H5:H23" si="2">(F5+G5)*0.06</f>
        <v>507.93277310924373</v>
      </c>
      <c r="I5" s="14">
        <f t="shared" ref="I5:I23" si="3">(G5+F5)*0.13</f>
        <v>1100.5210084033615</v>
      </c>
      <c r="J5" s="13">
        <f t="shared" ref="J5:J23" si="4">(F5+G5+H5+I5)*E5</f>
        <v>20148</v>
      </c>
      <c r="K5" s="14">
        <f t="shared" ref="K5:K23" si="5">Q5/1.19</f>
        <v>8465.5462184873959</v>
      </c>
      <c r="L5" s="53">
        <f t="shared" ref="L5:L23" si="6">K5*E5</f>
        <v>16931.092436974792</v>
      </c>
      <c r="O5" s="54">
        <v>9954</v>
      </c>
      <c r="P5" s="54">
        <v>120</v>
      </c>
      <c r="Q5" s="54">
        <f t="shared" ref="Q5:Q18" si="7">(O5+P5)</f>
        <v>10074</v>
      </c>
      <c r="R5">
        <f t="shared" ref="R5:R21" si="8">O5*E5</f>
        <v>19908</v>
      </c>
      <c r="S5">
        <f t="shared" ref="S5:S21" si="9">P5*E5</f>
        <v>240</v>
      </c>
    </row>
    <row r="6" spans="2:19" ht="93" customHeight="1" x14ac:dyDescent="0.25">
      <c r="B6" s="11" t="s">
        <v>27</v>
      </c>
      <c r="C6" s="11" t="s">
        <v>25</v>
      </c>
      <c r="D6" s="15" t="s">
        <v>28</v>
      </c>
      <c r="E6" s="16">
        <v>1</v>
      </c>
      <c r="F6" s="16">
        <f t="shared" si="0"/>
        <v>701.68067226890764</v>
      </c>
      <c r="G6" s="16">
        <f t="shared" si="1"/>
        <v>126.05042016806723</v>
      </c>
      <c r="H6" s="53">
        <f t="shared" si="2"/>
        <v>49.663865546218496</v>
      </c>
      <c r="I6" s="53">
        <f t="shared" si="3"/>
        <v>107.60504201680673</v>
      </c>
      <c r="J6" s="16">
        <f t="shared" si="4"/>
        <v>985.00000000000011</v>
      </c>
      <c r="K6" s="53">
        <f t="shared" si="5"/>
        <v>827.73109243697479</v>
      </c>
      <c r="L6" s="53">
        <f t="shared" si="6"/>
        <v>827.73109243697479</v>
      </c>
      <c r="O6" s="54">
        <v>835</v>
      </c>
      <c r="P6" s="54">
        <v>150</v>
      </c>
      <c r="Q6" s="54">
        <f t="shared" si="7"/>
        <v>985</v>
      </c>
      <c r="R6">
        <f t="shared" si="8"/>
        <v>835</v>
      </c>
      <c r="S6">
        <f t="shared" si="9"/>
        <v>150</v>
      </c>
    </row>
    <row r="7" spans="2:19" ht="63.75" customHeight="1" x14ac:dyDescent="0.25">
      <c r="B7" s="18" t="s">
        <v>29</v>
      </c>
      <c r="C7" s="11" t="s">
        <v>25</v>
      </c>
      <c r="D7" s="17" t="s">
        <v>30</v>
      </c>
      <c r="E7" s="16">
        <v>2</v>
      </c>
      <c r="F7" s="16">
        <f t="shared" si="0"/>
        <v>924.36974789915973</v>
      </c>
      <c r="G7" s="16">
        <f t="shared" si="1"/>
        <v>100.84033613445379</v>
      </c>
      <c r="H7" s="53">
        <f t="shared" si="2"/>
        <v>61.512605042016816</v>
      </c>
      <c r="I7" s="53">
        <f t="shared" si="3"/>
        <v>133.27731092436977</v>
      </c>
      <c r="J7" s="16">
        <f t="shared" si="4"/>
        <v>2440</v>
      </c>
      <c r="K7" s="53">
        <f t="shared" si="5"/>
        <v>1025.2100840336134</v>
      </c>
      <c r="L7" s="53">
        <f t="shared" si="6"/>
        <v>2050.4201680672268</v>
      </c>
      <c r="O7" s="54">
        <v>1100</v>
      </c>
      <c r="P7" s="54">
        <v>120</v>
      </c>
      <c r="Q7" s="54">
        <f t="shared" si="7"/>
        <v>1220</v>
      </c>
      <c r="R7">
        <f t="shared" si="8"/>
        <v>2200</v>
      </c>
      <c r="S7">
        <f t="shared" si="9"/>
        <v>240</v>
      </c>
    </row>
    <row r="8" spans="2:19" ht="63.75" customHeight="1" x14ac:dyDescent="0.25">
      <c r="B8" s="11" t="s">
        <v>31</v>
      </c>
      <c r="C8" s="11" t="s">
        <v>25</v>
      </c>
      <c r="D8" s="17" t="s">
        <v>32</v>
      </c>
      <c r="E8" s="16">
        <v>0</v>
      </c>
      <c r="F8" s="16">
        <f t="shared" si="0"/>
        <v>739.49579831932772</v>
      </c>
      <c r="G8" s="16">
        <f t="shared" si="1"/>
        <v>71.428571428571431</v>
      </c>
      <c r="H8" s="53">
        <f t="shared" si="2"/>
        <v>48.655462184873947</v>
      </c>
      <c r="I8" s="53">
        <f t="shared" si="3"/>
        <v>105.4201680672269</v>
      </c>
      <c r="J8" s="16">
        <f t="shared" si="4"/>
        <v>0</v>
      </c>
      <c r="K8" s="53">
        <f t="shared" si="5"/>
        <v>810.92436974789916</v>
      </c>
      <c r="L8" s="53">
        <f t="shared" si="6"/>
        <v>0</v>
      </c>
      <c r="O8" s="54">
        <v>880</v>
      </c>
      <c r="P8" s="54">
        <v>85</v>
      </c>
      <c r="Q8" s="54">
        <f t="shared" si="7"/>
        <v>965</v>
      </c>
      <c r="R8">
        <f t="shared" si="8"/>
        <v>0</v>
      </c>
      <c r="S8">
        <f t="shared" si="9"/>
        <v>0</v>
      </c>
    </row>
    <row r="9" spans="2:19" ht="63.75" customHeight="1" x14ac:dyDescent="0.25">
      <c r="B9" s="18" t="s">
        <v>33</v>
      </c>
      <c r="C9" s="11" t="s">
        <v>25</v>
      </c>
      <c r="D9" s="17" t="s">
        <v>34</v>
      </c>
      <c r="E9" s="16">
        <v>0</v>
      </c>
      <c r="F9" s="16">
        <f t="shared" si="0"/>
        <v>680.67226890756308</v>
      </c>
      <c r="G9" s="16">
        <f t="shared" si="1"/>
        <v>71.428571428571431</v>
      </c>
      <c r="H9" s="53">
        <f t="shared" si="2"/>
        <v>45.12605042016807</v>
      </c>
      <c r="I9" s="53">
        <f t="shared" si="3"/>
        <v>97.77310924369749</v>
      </c>
      <c r="J9" s="16">
        <f t="shared" si="4"/>
        <v>0</v>
      </c>
      <c r="K9" s="53">
        <f t="shared" si="5"/>
        <v>752.10084033613452</v>
      </c>
      <c r="L9" s="53">
        <f t="shared" si="6"/>
        <v>0</v>
      </c>
      <c r="O9" s="54">
        <v>810</v>
      </c>
      <c r="P9" s="54">
        <v>85</v>
      </c>
      <c r="Q9" s="54">
        <f t="shared" si="7"/>
        <v>895</v>
      </c>
      <c r="R9">
        <f t="shared" si="8"/>
        <v>0</v>
      </c>
      <c r="S9">
        <f t="shared" si="9"/>
        <v>0</v>
      </c>
    </row>
    <row r="10" spans="2:19" ht="63.75" customHeight="1" x14ac:dyDescent="0.25">
      <c r="B10" s="11" t="s">
        <v>35</v>
      </c>
      <c r="C10" s="11" t="s">
        <v>25</v>
      </c>
      <c r="D10" s="17" t="s">
        <v>36</v>
      </c>
      <c r="E10" s="16">
        <v>0</v>
      </c>
      <c r="F10" s="16">
        <f t="shared" si="0"/>
        <v>571.42857142857144</v>
      </c>
      <c r="G10" s="16">
        <f t="shared" si="1"/>
        <v>71.428571428571431</v>
      </c>
      <c r="H10" s="53">
        <f t="shared" si="2"/>
        <v>38.571428571428569</v>
      </c>
      <c r="I10" s="53">
        <f t="shared" si="3"/>
        <v>83.571428571428584</v>
      </c>
      <c r="J10" s="16">
        <f t="shared" si="4"/>
        <v>0</v>
      </c>
      <c r="K10" s="53">
        <f t="shared" si="5"/>
        <v>642.85714285714289</v>
      </c>
      <c r="L10" s="53">
        <f t="shared" si="6"/>
        <v>0</v>
      </c>
      <c r="O10" s="54">
        <v>680</v>
      </c>
      <c r="P10" s="54">
        <v>85</v>
      </c>
      <c r="Q10" s="54">
        <f t="shared" si="7"/>
        <v>765</v>
      </c>
      <c r="R10">
        <f t="shared" si="8"/>
        <v>0</v>
      </c>
      <c r="S10">
        <f t="shared" si="9"/>
        <v>0</v>
      </c>
    </row>
    <row r="11" spans="2:19" ht="133.5" customHeight="1" x14ac:dyDescent="0.25">
      <c r="B11" s="18" t="s">
        <v>37</v>
      </c>
      <c r="C11" s="11" t="s">
        <v>25</v>
      </c>
      <c r="D11" s="15" t="s">
        <v>38</v>
      </c>
      <c r="E11" s="16">
        <v>1</v>
      </c>
      <c r="F11" s="16">
        <f t="shared" si="0"/>
        <v>315.1260504201681</v>
      </c>
      <c r="G11" s="16">
        <f t="shared" si="1"/>
        <v>521.00840336134456</v>
      </c>
      <c r="H11" s="53">
        <f t="shared" si="2"/>
        <v>50.168067226890756</v>
      </c>
      <c r="I11" s="53">
        <f t="shared" si="3"/>
        <v>108.69747899159665</v>
      </c>
      <c r="J11" s="16">
        <f t="shared" si="4"/>
        <v>995.00000000000011</v>
      </c>
      <c r="K11" s="53">
        <f t="shared" si="5"/>
        <v>836.13445378151266</v>
      </c>
      <c r="L11" s="53">
        <f t="shared" si="6"/>
        <v>836.13445378151266</v>
      </c>
      <c r="O11" s="54">
        <v>375</v>
      </c>
      <c r="P11" s="54">
        <v>620</v>
      </c>
      <c r="Q11" s="54">
        <f t="shared" si="7"/>
        <v>995</v>
      </c>
      <c r="R11">
        <f t="shared" si="8"/>
        <v>375</v>
      </c>
      <c r="S11">
        <f t="shared" si="9"/>
        <v>620</v>
      </c>
    </row>
    <row r="12" spans="2:19" ht="121.5" customHeight="1" x14ac:dyDescent="0.25">
      <c r="B12" s="11" t="s">
        <v>39</v>
      </c>
      <c r="C12" s="11" t="s">
        <v>25</v>
      </c>
      <c r="D12" s="15" t="s">
        <v>40</v>
      </c>
      <c r="E12" s="16">
        <v>1</v>
      </c>
      <c r="F12" s="16">
        <f t="shared" si="0"/>
        <v>336.1344537815126</v>
      </c>
      <c r="G12" s="16">
        <f t="shared" si="1"/>
        <v>0</v>
      </c>
      <c r="H12" s="53">
        <f t="shared" si="2"/>
        <v>20.168067226890756</v>
      </c>
      <c r="I12" s="53">
        <f t="shared" si="3"/>
        <v>43.69747899159664</v>
      </c>
      <c r="J12" s="16">
        <f t="shared" si="4"/>
        <v>400</v>
      </c>
      <c r="K12" s="53">
        <f t="shared" si="5"/>
        <v>336.1344537815126</v>
      </c>
      <c r="L12" s="53">
        <f t="shared" si="6"/>
        <v>336.1344537815126</v>
      </c>
      <c r="O12" s="54">
        <v>400</v>
      </c>
      <c r="P12" s="54">
        <v>0</v>
      </c>
      <c r="Q12" s="54">
        <f t="shared" si="7"/>
        <v>400</v>
      </c>
      <c r="R12">
        <f t="shared" si="8"/>
        <v>400</v>
      </c>
      <c r="S12">
        <f t="shared" si="9"/>
        <v>0</v>
      </c>
    </row>
    <row r="13" spans="2:19" ht="74.25" customHeight="1" x14ac:dyDescent="0.25">
      <c r="B13" s="18" t="s">
        <v>41</v>
      </c>
      <c r="C13" s="11" t="s">
        <v>25</v>
      </c>
      <c r="D13" s="15" t="s">
        <v>42</v>
      </c>
      <c r="E13" s="16">
        <v>1</v>
      </c>
      <c r="F13" s="16">
        <f t="shared" si="0"/>
        <v>1613.4453781512607</v>
      </c>
      <c r="G13" s="16">
        <f t="shared" si="1"/>
        <v>151.26050420168067</v>
      </c>
      <c r="H13" s="53">
        <f t="shared" si="2"/>
        <v>105.88235294117648</v>
      </c>
      <c r="I13" s="53">
        <f t="shared" si="3"/>
        <v>229.4117647058824</v>
      </c>
      <c r="J13" s="16">
        <f t="shared" si="4"/>
        <v>2100.0000000000005</v>
      </c>
      <c r="K13" s="53">
        <f t="shared" si="5"/>
        <v>1764.7058823529412</v>
      </c>
      <c r="L13" s="53">
        <f t="shared" si="6"/>
        <v>1764.7058823529412</v>
      </c>
      <c r="O13" s="54">
        <v>1920</v>
      </c>
      <c r="P13" s="54">
        <v>180</v>
      </c>
      <c r="Q13" s="54">
        <f t="shared" si="7"/>
        <v>2100</v>
      </c>
      <c r="R13">
        <f t="shared" si="8"/>
        <v>1920</v>
      </c>
      <c r="S13">
        <f t="shared" si="9"/>
        <v>180</v>
      </c>
    </row>
    <row r="14" spans="2:19" ht="63.75" customHeight="1" x14ac:dyDescent="0.25">
      <c r="B14" s="11" t="s">
        <v>43</v>
      </c>
      <c r="C14" s="11" t="s">
        <v>25</v>
      </c>
      <c r="D14" s="15" t="s">
        <v>44</v>
      </c>
      <c r="E14" s="16">
        <v>1</v>
      </c>
      <c r="F14" s="16">
        <f t="shared" si="0"/>
        <v>0</v>
      </c>
      <c r="G14" s="16">
        <f t="shared" si="1"/>
        <v>210.0840336134454</v>
      </c>
      <c r="H14" s="53">
        <f t="shared" si="2"/>
        <v>12.605042016806724</v>
      </c>
      <c r="I14" s="53">
        <f t="shared" si="3"/>
        <v>27.310924369747902</v>
      </c>
      <c r="J14" s="16">
        <f t="shared" si="4"/>
        <v>250.00000000000003</v>
      </c>
      <c r="K14" s="53">
        <f t="shared" si="5"/>
        <v>210.0840336134454</v>
      </c>
      <c r="L14" s="53">
        <f t="shared" si="6"/>
        <v>210.0840336134454</v>
      </c>
      <c r="O14" s="54">
        <v>0</v>
      </c>
      <c r="P14" s="54">
        <v>250</v>
      </c>
      <c r="Q14" s="54">
        <f t="shared" si="7"/>
        <v>250</v>
      </c>
      <c r="R14">
        <f t="shared" si="8"/>
        <v>0</v>
      </c>
      <c r="S14">
        <f t="shared" si="9"/>
        <v>250</v>
      </c>
    </row>
    <row r="15" spans="2:19" ht="103.5" customHeight="1" x14ac:dyDescent="0.25">
      <c r="B15" s="18" t="s">
        <v>45</v>
      </c>
      <c r="C15" s="11" t="s">
        <v>25</v>
      </c>
      <c r="D15" s="15" t="s">
        <v>46</v>
      </c>
      <c r="E15" s="16">
        <v>1</v>
      </c>
      <c r="F15" s="16">
        <f t="shared" si="0"/>
        <v>380.67226890756302</v>
      </c>
      <c r="G15" s="16">
        <f t="shared" si="1"/>
        <v>29.411764705882355</v>
      </c>
      <c r="H15" s="53">
        <f t="shared" si="2"/>
        <v>24.605042016806724</v>
      </c>
      <c r="I15" s="53">
        <f t="shared" si="3"/>
        <v>53.310924369747902</v>
      </c>
      <c r="J15" s="16">
        <f t="shared" si="4"/>
        <v>488.00000000000006</v>
      </c>
      <c r="K15" s="53">
        <f t="shared" si="5"/>
        <v>410.0840336134454</v>
      </c>
      <c r="L15" s="53">
        <f t="shared" si="6"/>
        <v>410.0840336134454</v>
      </c>
      <c r="O15" s="54">
        <v>453</v>
      </c>
      <c r="P15" s="54">
        <v>35</v>
      </c>
      <c r="Q15" s="54">
        <f t="shared" si="7"/>
        <v>488</v>
      </c>
      <c r="R15">
        <f t="shared" si="8"/>
        <v>453</v>
      </c>
      <c r="S15">
        <f t="shared" si="9"/>
        <v>35</v>
      </c>
    </row>
    <row r="16" spans="2:19" ht="75.75" customHeight="1" x14ac:dyDescent="0.25">
      <c r="B16" s="11" t="s">
        <v>47</v>
      </c>
      <c r="C16" s="11" t="s">
        <v>25</v>
      </c>
      <c r="D16" s="15" t="s">
        <v>48</v>
      </c>
      <c r="E16" s="16">
        <v>1</v>
      </c>
      <c r="F16" s="16">
        <f t="shared" si="0"/>
        <v>182.56302521008405</v>
      </c>
      <c r="G16" s="16">
        <f t="shared" si="1"/>
        <v>5.0420168067226889</v>
      </c>
      <c r="H16" s="53">
        <f t="shared" si="2"/>
        <v>11.256302521008404</v>
      </c>
      <c r="I16" s="53">
        <f t="shared" si="3"/>
        <v>24.388655462184879</v>
      </c>
      <c r="J16" s="16">
        <f t="shared" si="4"/>
        <v>223.25000000000003</v>
      </c>
      <c r="K16" s="53">
        <f t="shared" si="5"/>
        <v>187.60504201680672</v>
      </c>
      <c r="L16" s="53">
        <f t="shared" si="6"/>
        <v>187.60504201680672</v>
      </c>
      <c r="O16" s="54">
        <v>217.25</v>
      </c>
      <c r="P16" s="54">
        <v>6</v>
      </c>
      <c r="Q16" s="54">
        <f t="shared" si="7"/>
        <v>223.25</v>
      </c>
      <c r="R16">
        <f t="shared" si="8"/>
        <v>217.25</v>
      </c>
      <c r="S16">
        <f t="shared" si="9"/>
        <v>6</v>
      </c>
    </row>
    <row r="17" spans="2:20" ht="106.5" customHeight="1" x14ac:dyDescent="0.25">
      <c r="B17" s="18" t="s">
        <v>49</v>
      </c>
      <c r="C17" s="11" t="s">
        <v>25</v>
      </c>
      <c r="D17" s="15" t="s">
        <v>50</v>
      </c>
      <c r="E17" s="16">
        <v>1</v>
      </c>
      <c r="F17" s="16">
        <f t="shared" si="0"/>
        <v>0</v>
      </c>
      <c r="G17" s="16">
        <f t="shared" si="1"/>
        <v>1092.4369747899161</v>
      </c>
      <c r="H17" s="53">
        <f t="shared" si="2"/>
        <v>65.546218487394967</v>
      </c>
      <c r="I17" s="53">
        <f t="shared" si="3"/>
        <v>142.0168067226891</v>
      </c>
      <c r="J17" s="16">
        <f t="shared" si="4"/>
        <v>1300.0000000000002</v>
      </c>
      <c r="K17" s="53">
        <f t="shared" si="5"/>
        <v>1092.4369747899161</v>
      </c>
      <c r="L17" s="53">
        <f t="shared" si="6"/>
        <v>1092.4369747899161</v>
      </c>
      <c r="O17" s="54">
        <v>0</v>
      </c>
      <c r="P17" s="54">
        <v>1300</v>
      </c>
      <c r="Q17" s="54">
        <f t="shared" si="7"/>
        <v>1300</v>
      </c>
      <c r="R17">
        <f t="shared" si="8"/>
        <v>0</v>
      </c>
      <c r="S17">
        <f t="shared" si="9"/>
        <v>1300</v>
      </c>
    </row>
    <row r="18" spans="2:20" ht="56.25" customHeight="1" x14ac:dyDescent="0.25">
      <c r="B18" s="11" t="s">
        <v>51</v>
      </c>
      <c r="C18" s="11" t="s">
        <v>25</v>
      </c>
      <c r="D18" s="15" t="s">
        <v>52</v>
      </c>
      <c r="E18" s="16">
        <v>1</v>
      </c>
      <c r="F18" s="16">
        <f t="shared" si="0"/>
        <v>0</v>
      </c>
      <c r="G18" s="16">
        <f t="shared" si="1"/>
        <v>1008.4033613445379</v>
      </c>
      <c r="H18" s="53">
        <f t="shared" si="2"/>
        <v>60.504201680672267</v>
      </c>
      <c r="I18" s="53">
        <f t="shared" si="3"/>
        <v>131.09243697478993</v>
      </c>
      <c r="J18" s="16">
        <f t="shared" si="4"/>
        <v>1200</v>
      </c>
      <c r="K18" s="53">
        <f t="shared" si="5"/>
        <v>1008.4033613445379</v>
      </c>
      <c r="L18" s="53">
        <f t="shared" si="6"/>
        <v>1008.4033613445379</v>
      </c>
      <c r="O18" s="54">
        <v>0</v>
      </c>
      <c r="P18" s="54">
        <v>1200</v>
      </c>
      <c r="Q18">
        <f t="shared" si="7"/>
        <v>1200</v>
      </c>
      <c r="R18">
        <f t="shared" si="8"/>
        <v>0</v>
      </c>
      <c r="S18">
        <f t="shared" si="9"/>
        <v>1200</v>
      </c>
    </row>
    <row r="19" spans="2:20" ht="48.75" customHeight="1" x14ac:dyDescent="0.25">
      <c r="B19" s="18" t="s">
        <v>53</v>
      </c>
      <c r="C19" s="11" t="s">
        <v>25</v>
      </c>
      <c r="D19" s="15" t="s">
        <v>54</v>
      </c>
      <c r="E19" s="16">
        <v>2</v>
      </c>
      <c r="F19" s="16">
        <f t="shared" si="0"/>
        <v>208.40336134453781</v>
      </c>
      <c r="G19" s="16">
        <f t="shared" si="1"/>
        <v>0</v>
      </c>
      <c r="H19" s="53">
        <f t="shared" si="2"/>
        <v>12.504201680672269</v>
      </c>
      <c r="I19" s="53">
        <f t="shared" si="3"/>
        <v>27.092436974789916</v>
      </c>
      <c r="J19" s="16">
        <f t="shared" si="4"/>
        <v>496</v>
      </c>
      <c r="K19" s="53">
        <f t="shared" si="5"/>
        <v>208.40336134453781</v>
      </c>
      <c r="L19" s="53">
        <f t="shared" si="6"/>
        <v>416.80672268907563</v>
      </c>
      <c r="O19" s="54">
        <v>248</v>
      </c>
      <c r="P19" s="54">
        <v>0</v>
      </c>
      <c r="Q19" s="54">
        <f>O19+P19</f>
        <v>248</v>
      </c>
      <c r="R19">
        <f t="shared" si="8"/>
        <v>496</v>
      </c>
      <c r="S19">
        <f t="shared" si="9"/>
        <v>0</v>
      </c>
    </row>
    <row r="20" spans="2:20" ht="45" x14ac:dyDescent="0.25">
      <c r="B20" s="11" t="s">
        <v>55</v>
      </c>
      <c r="C20" s="11" t="s">
        <v>25</v>
      </c>
      <c r="D20" s="15" t="s">
        <v>56</v>
      </c>
      <c r="E20" s="16">
        <v>1</v>
      </c>
      <c r="F20" s="16">
        <f t="shared" si="0"/>
        <v>134.45378151260505</v>
      </c>
      <c r="G20" s="16">
        <f t="shared" si="1"/>
        <v>29.411764705882355</v>
      </c>
      <c r="H20" s="53">
        <f t="shared" si="2"/>
        <v>9.8319327731092425</v>
      </c>
      <c r="I20" s="53">
        <f t="shared" si="3"/>
        <v>21.302521008403364</v>
      </c>
      <c r="J20" s="16">
        <f t="shared" si="4"/>
        <v>195</v>
      </c>
      <c r="K20" s="53">
        <f t="shared" si="5"/>
        <v>163.8655462184874</v>
      </c>
      <c r="L20" s="53">
        <f t="shared" si="6"/>
        <v>163.8655462184874</v>
      </c>
      <c r="O20" s="54">
        <v>160</v>
      </c>
      <c r="P20" s="54">
        <v>35</v>
      </c>
      <c r="Q20" s="54">
        <f>O20+P20</f>
        <v>195</v>
      </c>
      <c r="R20">
        <f t="shared" si="8"/>
        <v>160</v>
      </c>
      <c r="S20">
        <f t="shared" si="9"/>
        <v>35</v>
      </c>
    </row>
    <row r="21" spans="2:20" ht="60" customHeight="1" x14ac:dyDescent="0.25">
      <c r="B21" s="18" t="s">
        <v>57</v>
      </c>
      <c r="C21" s="11" t="s">
        <v>25</v>
      </c>
      <c r="D21" s="15" t="s">
        <v>58</v>
      </c>
      <c r="E21" s="16">
        <v>1</v>
      </c>
      <c r="F21" s="16">
        <f t="shared" si="0"/>
        <v>151.26050420168067</v>
      </c>
      <c r="G21" s="16">
        <f t="shared" si="1"/>
        <v>168.0672268907563</v>
      </c>
      <c r="H21" s="53">
        <f t="shared" si="2"/>
        <v>19.159663865546218</v>
      </c>
      <c r="I21" s="53">
        <f t="shared" si="3"/>
        <v>41.512605042016808</v>
      </c>
      <c r="J21" s="16">
        <f t="shared" si="4"/>
        <v>380</v>
      </c>
      <c r="K21" s="53">
        <f t="shared" si="5"/>
        <v>319.32773109243698</v>
      </c>
      <c r="L21" s="53">
        <f t="shared" si="6"/>
        <v>319.32773109243698</v>
      </c>
      <c r="O21" s="54">
        <v>180</v>
      </c>
      <c r="P21" s="54">
        <v>200</v>
      </c>
      <c r="Q21" s="54">
        <f>O21+P21</f>
        <v>380</v>
      </c>
      <c r="R21">
        <f t="shared" si="8"/>
        <v>180</v>
      </c>
      <c r="S21">
        <f t="shared" si="9"/>
        <v>200</v>
      </c>
    </row>
    <row r="22" spans="2:20" ht="60" customHeight="1" x14ac:dyDescent="0.25">
      <c r="B22" s="11" t="s">
        <v>59</v>
      </c>
      <c r="C22" s="11" t="s">
        <v>60</v>
      </c>
      <c r="D22" s="15" t="s">
        <v>61</v>
      </c>
      <c r="E22" s="16">
        <v>0</v>
      </c>
      <c r="F22" s="16">
        <f t="shared" si="0"/>
        <v>0</v>
      </c>
      <c r="G22" s="16">
        <f t="shared" si="1"/>
        <v>0</v>
      </c>
      <c r="H22" s="53">
        <f t="shared" si="2"/>
        <v>0</v>
      </c>
      <c r="I22" s="53">
        <f t="shared" si="3"/>
        <v>0</v>
      </c>
      <c r="J22" s="16">
        <f t="shared" si="4"/>
        <v>0</v>
      </c>
      <c r="K22" s="53">
        <f t="shared" si="5"/>
        <v>0</v>
      </c>
      <c r="L22" s="53">
        <f t="shared" si="6"/>
        <v>0</v>
      </c>
      <c r="O22" s="54"/>
      <c r="P22" s="54"/>
      <c r="Q22" s="54"/>
    </row>
    <row r="23" spans="2:20" x14ac:dyDescent="0.25">
      <c r="B23" s="18" t="s">
        <v>62</v>
      </c>
      <c r="C23" s="11" t="s">
        <v>25</v>
      </c>
      <c r="D23" s="15" t="s">
        <v>63</v>
      </c>
      <c r="E23" s="16">
        <v>0</v>
      </c>
      <c r="F23" s="16">
        <f t="shared" si="0"/>
        <v>0</v>
      </c>
      <c r="G23" s="16">
        <f t="shared" si="1"/>
        <v>0</v>
      </c>
      <c r="H23" s="53">
        <f t="shared" si="2"/>
        <v>0</v>
      </c>
      <c r="I23" s="53">
        <f t="shared" si="3"/>
        <v>0</v>
      </c>
      <c r="J23" s="16">
        <f t="shared" si="4"/>
        <v>0</v>
      </c>
      <c r="K23" s="53">
        <f t="shared" si="5"/>
        <v>0</v>
      </c>
      <c r="L23" s="53">
        <f t="shared" si="6"/>
        <v>0</v>
      </c>
      <c r="O23" s="54"/>
      <c r="P23" s="54"/>
      <c r="Q23" s="54"/>
    </row>
    <row r="24" spans="2:20" ht="33" customHeight="1" x14ac:dyDescent="0.25">
      <c r="E24" s="1"/>
      <c r="F24" s="1"/>
      <c r="H24" s="1"/>
      <c r="I24" s="1"/>
      <c r="J24" s="1">
        <f>SUM(J5:J23)</f>
        <v>31600.25</v>
      </c>
      <c r="K24" s="1">
        <f>SUM(K5:K23)</f>
        <v>19061.554621848743</v>
      </c>
      <c r="L24" s="1">
        <f>SUM(L5:L23)</f>
        <v>26554.831932773111</v>
      </c>
      <c r="R24" s="1">
        <f>SUM(R5:R21)</f>
        <v>27144.25</v>
      </c>
      <c r="S24" s="1">
        <f>SUM(S5:S21)</f>
        <v>4456</v>
      </c>
      <c r="T24" s="1">
        <f>R24+S24</f>
        <v>31600.25</v>
      </c>
    </row>
    <row r="25" spans="2:20" ht="33" customHeight="1" x14ac:dyDescent="0.25">
      <c r="E25" s="1"/>
      <c r="F25" s="1"/>
      <c r="G25" s="1"/>
      <c r="H25" s="1"/>
      <c r="I25" s="1"/>
      <c r="J25" s="1"/>
    </row>
    <row r="26" spans="2:20" x14ac:dyDescent="0.25">
      <c r="B26" s="98" t="s">
        <v>69</v>
      </c>
      <c r="C26" s="98"/>
      <c r="D26" s="98"/>
      <c r="E26" s="21"/>
      <c r="F26" s="9"/>
      <c r="G26" s="9"/>
      <c r="H26" s="98"/>
      <c r="I26" s="98"/>
      <c r="J26" s="98"/>
      <c r="K26" s="102"/>
      <c r="L26" s="102"/>
    </row>
    <row r="27" spans="2:20" ht="107.25" customHeight="1" x14ac:dyDescent="0.25">
      <c r="B27" s="11" t="s">
        <v>70</v>
      </c>
      <c r="C27" s="11" t="s">
        <v>25</v>
      </c>
      <c r="D27" s="15" t="s">
        <v>71</v>
      </c>
      <c r="E27" s="16">
        <v>1</v>
      </c>
      <c r="F27" s="16">
        <f t="shared" ref="F27:F43" si="10">+IF(27=0,0,O27/1.19)</f>
        <v>0</v>
      </c>
      <c r="G27" s="16">
        <f t="shared" ref="G27:G43" si="11">+IF(27=0,0,P27/1.19)</f>
        <v>197.47899159663865</v>
      </c>
      <c r="H27" s="53">
        <f t="shared" ref="H27:H43" si="12">(F27+G27)*0.06</f>
        <v>11.848739495798318</v>
      </c>
      <c r="I27" s="53">
        <f t="shared" ref="I27:I43" si="13">(G27+F27)*0.13</f>
        <v>25.672268907563026</v>
      </c>
      <c r="J27" s="13">
        <f t="shared" ref="J27:J43" si="14">(F27+G27+H27+I27)*E27</f>
        <v>235</v>
      </c>
      <c r="K27" s="53">
        <f t="shared" ref="K27:K43" si="15">Q27/1.19</f>
        <v>197.47899159663865</v>
      </c>
      <c r="L27" s="53">
        <f t="shared" ref="L27:L43" si="16">K27*E27</f>
        <v>197.47899159663865</v>
      </c>
      <c r="O27" s="54">
        <v>0</v>
      </c>
      <c r="P27" s="54">
        <v>235</v>
      </c>
      <c r="Q27" s="54">
        <f t="shared" ref="Q27:Q43" si="17">O27+P27</f>
        <v>235</v>
      </c>
      <c r="R27">
        <f t="shared" ref="R27:R43" si="18">O27*E27</f>
        <v>0</v>
      </c>
      <c r="S27">
        <f t="shared" ref="S27:S43" si="19">P27*E27</f>
        <v>235</v>
      </c>
    </row>
    <row r="28" spans="2:20" ht="90" x14ac:dyDescent="0.25">
      <c r="B28" s="11" t="s">
        <v>72</v>
      </c>
      <c r="C28" s="11" t="s">
        <v>25</v>
      </c>
      <c r="D28" s="15" t="s">
        <v>73</v>
      </c>
      <c r="E28" s="16">
        <v>2</v>
      </c>
      <c r="F28" s="16">
        <f t="shared" si="10"/>
        <v>108.90756302521008</v>
      </c>
      <c r="G28" s="16">
        <f t="shared" si="11"/>
        <v>151.26050420168067</v>
      </c>
      <c r="H28" s="53">
        <f t="shared" si="12"/>
        <v>15.610084033613443</v>
      </c>
      <c r="I28" s="53">
        <f t="shared" si="13"/>
        <v>33.821848739495799</v>
      </c>
      <c r="J28" s="16">
        <f t="shared" si="14"/>
        <v>619.19999999999993</v>
      </c>
      <c r="K28" s="53">
        <f t="shared" si="15"/>
        <v>260.1680672268908</v>
      </c>
      <c r="L28" s="53">
        <f t="shared" si="16"/>
        <v>520.3361344537816</v>
      </c>
      <c r="O28" s="54">
        <v>129.6</v>
      </c>
      <c r="P28" s="54">
        <v>180</v>
      </c>
      <c r="Q28" s="54">
        <f t="shared" si="17"/>
        <v>309.60000000000002</v>
      </c>
      <c r="R28">
        <f t="shared" si="18"/>
        <v>259.2</v>
      </c>
      <c r="S28">
        <f t="shared" si="19"/>
        <v>360</v>
      </c>
    </row>
    <row r="29" spans="2:20" ht="118.5" customHeight="1" x14ac:dyDescent="0.25">
      <c r="B29" s="11" t="s">
        <v>74</v>
      </c>
      <c r="C29" s="11" t="s">
        <v>25</v>
      </c>
      <c r="D29" s="15" t="s">
        <v>75</v>
      </c>
      <c r="E29" s="16">
        <v>0</v>
      </c>
      <c r="F29" s="16">
        <f t="shared" si="10"/>
        <v>18.151260504201684</v>
      </c>
      <c r="G29" s="16">
        <f t="shared" si="11"/>
        <v>151.26050420168067</v>
      </c>
      <c r="H29" s="53">
        <f t="shared" si="12"/>
        <v>10.164705882352941</v>
      </c>
      <c r="I29" s="53">
        <f t="shared" si="13"/>
        <v>22.023529411764706</v>
      </c>
      <c r="J29" s="16">
        <f t="shared" si="14"/>
        <v>0</v>
      </c>
      <c r="K29" s="53">
        <f t="shared" si="15"/>
        <v>169.41176470588235</v>
      </c>
      <c r="L29" s="53">
        <f t="shared" si="16"/>
        <v>0</v>
      </c>
      <c r="O29" s="54">
        <v>21.6</v>
      </c>
      <c r="P29" s="54">
        <v>180</v>
      </c>
      <c r="Q29" s="54">
        <f t="shared" si="17"/>
        <v>201.6</v>
      </c>
      <c r="R29">
        <f t="shared" si="18"/>
        <v>0</v>
      </c>
      <c r="S29">
        <f t="shared" si="19"/>
        <v>0</v>
      </c>
    </row>
    <row r="30" spans="2:20" ht="111.75" customHeight="1" x14ac:dyDescent="0.25">
      <c r="B30" s="11" t="s">
        <v>76</v>
      </c>
      <c r="C30" s="11" t="s">
        <v>25</v>
      </c>
      <c r="D30" s="15" t="s">
        <v>77</v>
      </c>
      <c r="E30" s="16">
        <v>1</v>
      </c>
      <c r="F30" s="16">
        <f t="shared" si="10"/>
        <v>0</v>
      </c>
      <c r="G30" s="16">
        <f t="shared" si="11"/>
        <v>126.05042016806723</v>
      </c>
      <c r="H30" s="53">
        <f t="shared" si="12"/>
        <v>7.5630252100840334</v>
      </c>
      <c r="I30" s="53">
        <f t="shared" si="13"/>
        <v>16.386554621848742</v>
      </c>
      <c r="J30" s="16">
        <f t="shared" si="14"/>
        <v>150</v>
      </c>
      <c r="K30" s="53">
        <f t="shared" si="15"/>
        <v>126.05042016806723</v>
      </c>
      <c r="L30" s="53">
        <f t="shared" si="16"/>
        <v>126.05042016806723</v>
      </c>
      <c r="O30" s="54">
        <v>0</v>
      </c>
      <c r="P30" s="54">
        <v>150</v>
      </c>
      <c r="Q30" s="54">
        <f t="shared" si="17"/>
        <v>150</v>
      </c>
      <c r="R30">
        <f t="shared" si="18"/>
        <v>0</v>
      </c>
      <c r="S30">
        <f t="shared" si="19"/>
        <v>150</v>
      </c>
    </row>
    <row r="31" spans="2:20" ht="30" x14ac:dyDescent="0.25">
      <c r="B31" s="11" t="s">
        <v>78</v>
      </c>
      <c r="C31" s="11" t="s">
        <v>25</v>
      </c>
      <c r="D31" s="15" t="s">
        <v>79</v>
      </c>
      <c r="E31" s="16">
        <v>1</v>
      </c>
      <c r="F31" s="16">
        <f t="shared" si="10"/>
        <v>75.630252100840337</v>
      </c>
      <c r="G31" s="16">
        <f t="shared" si="11"/>
        <v>0</v>
      </c>
      <c r="H31" s="53">
        <f t="shared" si="12"/>
        <v>4.53781512605042</v>
      </c>
      <c r="I31" s="53">
        <f t="shared" si="13"/>
        <v>9.8319327731092443</v>
      </c>
      <c r="J31" s="16">
        <f t="shared" si="14"/>
        <v>90</v>
      </c>
      <c r="K31" s="53">
        <f t="shared" si="15"/>
        <v>75.630252100840337</v>
      </c>
      <c r="L31" s="53">
        <f t="shared" si="16"/>
        <v>75.630252100840337</v>
      </c>
      <c r="O31" s="54">
        <v>90</v>
      </c>
      <c r="P31" s="54">
        <v>0</v>
      </c>
      <c r="Q31" s="54">
        <f t="shared" si="17"/>
        <v>90</v>
      </c>
      <c r="R31">
        <f t="shared" si="18"/>
        <v>90</v>
      </c>
      <c r="S31">
        <f t="shared" si="19"/>
        <v>0</v>
      </c>
    </row>
    <row r="32" spans="2:20" ht="30" x14ac:dyDescent="0.25">
      <c r="B32" s="11" t="s">
        <v>80</v>
      </c>
      <c r="C32" s="11"/>
      <c r="D32" s="15" t="s">
        <v>81</v>
      </c>
      <c r="E32" s="16">
        <v>1</v>
      </c>
      <c r="F32" s="16">
        <f t="shared" si="10"/>
        <v>100.84033613445379</v>
      </c>
      <c r="G32" s="16">
        <f t="shared" si="11"/>
        <v>0</v>
      </c>
      <c r="H32" s="53">
        <f t="shared" si="12"/>
        <v>6.0504201680672276</v>
      </c>
      <c r="I32" s="53">
        <f t="shared" si="13"/>
        <v>13.109243697478993</v>
      </c>
      <c r="J32" s="16">
        <f t="shared" si="14"/>
        <v>120.00000000000001</v>
      </c>
      <c r="K32" s="53">
        <f t="shared" si="15"/>
        <v>100.84033613445379</v>
      </c>
      <c r="L32" s="53">
        <f t="shared" si="16"/>
        <v>100.84033613445379</v>
      </c>
      <c r="O32" s="54">
        <v>120</v>
      </c>
      <c r="P32" s="54">
        <v>0</v>
      </c>
      <c r="Q32" s="54">
        <f t="shared" si="17"/>
        <v>120</v>
      </c>
      <c r="R32">
        <f t="shared" si="18"/>
        <v>120</v>
      </c>
      <c r="S32">
        <f t="shared" si="19"/>
        <v>0</v>
      </c>
    </row>
    <row r="33" spans="2:22" ht="105.75" customHeight="1" x14ac:dyDescent="0.25">
      <c r="B33" s="11" t="s">
        <v>82</v>
      </c>
      <c r="C33" s="11" t="s">
        <v>60</v>
      </c>
      <c r="D33" s="15" t="s">
        <v>220</v>
      </c>
      <c r="E33" s="16">
        <v>1</v>
      </c>
      <c r="F33" s="16">
        <f t="shared" si="10"/>
        <v>0</v>
      </c>
      <c r="G33" s="16">
        <f t="shared" si="11"/>
        <v>92.436974789915965</v>
      </c>
      <c r="H33" s="53">
        <f t="shared" si="12"/>
        <v>5.5462184873949578</v>
      </c>
      <c r="I33" s="53">
        <f t="shared" si="13"/>
        <v>12.016806722689076</v>
      </c>
      <c r="J33" s="16">
        <f t="shared" si="14"/>
        <v>110</v>
      </c>
      <c r="K33" s="53">
        <f t="shared" si="15"/>
        <v>92.436974789915965</v>
      </c>
      <c r="L33" s="53">
        <f t="shared" si="16"/>
        <v>92.436974789915965</v>
      </c>
      <c r="O33" s="54">
        <v>0</v>
      </c>
      <c r="P33" s="54">
        <v>110</v>
      </c>
      <c r="Q33" s="54">
        <f t="shared" si="17"/>
        <v>110</v>
      </c>
      <c r="R33">
        <f t="shared" si="18"/>
        <v>0</v>
      </c>
      <c r="S33">
        <f t="shared" si="19"/>
        <v>110</v>
      </c>
    </row>
    <row r="34" spans="2:22" ht="30" x14ac:dyDescent="0.25">
      <c r="B34" s="11" t="s">
        <v>84</v>
      </c>
      <c r="C34" s="11" t="s">
        <v>60</v>
      </c>
      <c r="D34" s="15" t="s">
        <v>221</v>
      </c>
      <c r="E34" s="16">
        <v>1</v>
      </c>
      <c r="F34" s="16">
        <f t="shared" si="10"/>
        <v>33.613445378151262</v>
      </c>
      <c r="G34" s="16">
        <f t="shared" si="11"/>
        <v>0</v>
      </c>
      <c r="H34" s="53">
        <f t="shared" si="12"/>
        <v>2.0168067226890756</v>
      </c>
      <c r="I34" s="53">
        <f t="shared" si="13"/>
        <v>4.3697478991596643</v>
      </c>
      <c r="J34" s="16">
        <f t="shared" si="14"/>
        <v>40</v>
      </c>
      <c r="K34" s="53">
        <f t="shared" si="15"/>
        <v>33.613445378151262</v>
      </c>
      <c r="L34" s="53">
        <f t="shared" si="16"/>
        <v>33.613445378151262</v>
      </c>
      <c r="O34" s="54">
        <v>40</v>
      </c>
      <c r="P34" s="54">
        <v>0</v>
      </c>
      <c r="Q34" s="54">
        <f t="shared" si="17"/>
        <v>40</v>
      </c>
      <c r="R34">
        <f t="shared" si="18"/>
        <v>40</v>
      </c>
      <c r="S34">
        <f t="shared" si="19"/>
        <v>0</v>
      </c>
    </row>
    <row r="35" spans="2:22" ht="30" x14ac:dyDescent="0.25">
      <c r="B35" s="11" t="s">
        <v>86</v>
      </c>
      <c r="C35" s="11" t="s">
        <v>25</v>
      </c>
      <c r="D35" s="15" t="s">
        <v>222</v>
      </c>
      <c r="E35" s="16">
        <v>1</v>
      </c>
      <c r="F35" s="16">
        <f t="shared" si="10"/>
        <v>67.226890756302524</v>
      </c>
      <c r="G35" s="16">
        <f t="shared" si="11"/>
        <v>0</v>
      </c>
      <c r="H35" s="53">
        <f t="shared" si="12"/>
        <v>4.0336134453781511</v>
      </c>
      <c r="I35" s="53">
        <f t="shared" si="13"/>
        <v>8.7394957983193287</v>
      </c>
      <c r="J35" s="16">
        <f t="shared" si="14"/>
        <v>80</v>
      </c>
      <c r="K35" s="53">
        <f t="shared" si="15"/>
        <v>67.226890756302524</v>
      </c>
      <c r="L35" s="53">
        <f t="shared" si="16"/>
        <v>67.226890756302524</v>
      </c>
      <c r="O35" s="54">
        <v>80</v>
      </c>
      <c r="P35" s="54">
        <v>0</v>
      </c>
      <c r="Q35" s="54">
        <f t="shared" si="17"/>
        <v>80</v>
      </c>
      <c r="R35">
        <f t="shared" si="18"/>
        <v>80</v>
      </c>
      <c r="S35">
        <f t="shared" si="19"/>
        <v>0</v>
      </c>
    </row>
    <row r="36" spans="2:22" ht="90" x14ac:dyDescent="0.25">
      <c r="B36" s="11" t="s">
        <v>88</v>
      </c>
      <c r="C36" s="11" t="s">
        <v>60</v>
      </c>
      <c r="D36" s="15" t="s">
        <v>89</v>
      </c>
      <c r="E36" s="16">
        <v>1</v>
      </c>
      <c r="F36" s="16">
        <f t="shared" si="10"/>
        <v>0</v>
      </c>
      <c r="G36" s="16">
        <f t="shared" si="11"/>
        <v>168.0672268907563</v>
      </c>
      <c r="H36" s="53">
        <f t="shared" si="12"/>
        <v>10.084033613445378</v>
      </c>
      <c r="I36" s="53">
        <f t="shared" si="13"/>
        <v>21.84873949579832</v>
      </c>
      <c r="J36" s="16">
        <f t="shared" si="14"/>
        <v>200</v>
      </c>
      <c r="K36" s="53">
        <f t="shared" si="15"/>
        <v>168.0672268907563</v>
      </c>
      <c r="L36" s="53">
        <f t="shared" si="16"/>
        <v>168.0672268907563</v>
      </c>
      <c r="O36" s="54">
        <v>0</v>
      </c>
      <c r="P36" s="54">
        <v>200</v>
      </c>
      <c r="Q36" s="54">
        <f t="shared" si="17"/>
        <v>200</v>
      </c>
      <c r="R36">
        <f t="shared" si="18"/>
        <v>0</v>
      </c>
      <c r="S36">
        <f t="shared" si="19"/>
        <v>200</v>
      </c>
    </row>
    <row r="37" spans="2:22" ht="30" x14ac:dyDescent="0.25">
      <c r="B37" s="11" t="s">
        <v>90</v>
      </c>
      <c r="C37" s="11" t="s">
        <v>60</v>
      </c>
      <c r="D37" s="15" t="s">
        <v>223</v>
      </c>
      <c r="E37" s="16">
        <v>1</v>
      </c>
      <c r="F37" s="16">
        <f t="shared" si="10"/>
        <v>84.033613445378151</v>
      </c>
      <c r="G37" s="16">
        <f t="shared" si="11"/>
        <v>0</v>
      </c>
      <c r="H37" s="53">
        <f t="shared" si="12"/>
        <v>5.0420168067226889</v>
      </c>
      <c r="I37" s="53">
        <f t="shared" si="13"/>
        <v>10.92436974789916</v>
      </c>
      <c r="J37" s="16">
        <f t="shared" si="14"/>
        <v>100</v>
      </c>
      <c r="K37" s="53">
        <f t="shared" si="15"/>
        <v>84.033613445378151</v>
      </c>
      <c r="L37" s="53">
        <f t="shared" si="16"/>
        <v>84.033613445378151</v>
      </c>
      <c r="O37" s="54">
        <v>100</v>
      </c>
      <c r="P37" s="54">
        <v>0</v>
      </c>
      <c r="Q37" s="54">
        <f t="shared" si="17"/>
        <v>100</v>
      </c>
      <c r="R37">
        <f t="shared" si="18"/>
        <v>100</v>
      </c>
      <c r="S37">
        <f t="shared" si="19"/>
        <v>0</v>
      </c>
    </row>
    <row r="38" spans="2:22" ht="30" x14ac:dyDescent="0.25">
      <c r="B38" s="11" t="s">
        <v>92</v>
      </c>
      <c r="C38" s="11" t="s">
        <v>25</v>
      </c>
      <c r="D38" s="15" t="s">
        <v>224</v>
      </c>
      <c r="E38" s="16">
        <v>1</v>
      </c>
      <c r="F38" s="16">
        <f t="shared" si="10"/>
        <v>126.05042016806723</v>
      </c>
      <c r="G38" s="16">
        <f t="shared" si="11"/>
        <v>0</v>
      </c>
      <c r="H38" s="53">
        <f t="shared" si="12"/>
        <v>7.5630252100840334</v>
      </c>
      <c r="I38" s="53">
        <f t="shared" si="13"/>
        <v>16.386554621848742</v>
      </c>
      <c r="J38" s="16">
        <f t="shared" si="14"/>
        <v>150</v>
      </c>
      <c r="K38" s="53">
        <f t="shared" si="15"/>
        <v>126.05042016806723</v>
      </c>
      <c r="L38" s="53">
        <f t="shared" si="16"/>
        <v>126.05042016806723</v>
      </c>
      <c r="O38" s="54">
        <v>150</v>
      </c>
      <c r="P38" s="54">
        <v>0</v>
      </c>
      <c r="Q38" s="54">
        <f t="shared" si="17"/>
        <v>150</v>
      </c>
      <c r="R38">
        <f t="shared" si="18"/>
        <v>150</v>
      </c>
      <c r="S38">
        <f t="shared" si="19"/>
        <v>0</v>
      </c>
    </row>
    <row r="39" spans="2:22" ht="45" x14ac:dyDescent="0.25">
      <c r="B39" s="11" t="s">
        <v>94</v>
      </c>
      <c r="C39" s="11" t="s">
        <v>25</v>
      </c>
      <c r="D39" s="15" t="s">
        <v>225</v>
      </c>
      <c r="E39" s="16">
        <v>1</v>
      </c>
      <c r="F39" s="16">
        <f t="shared" si="10"/>
        <v>126.05042016806723</v>
      </c>
      <c r="G39" s="16">
        <f t="shared" si="11"/>
        <v>16.806722689075631</v>
      </c>
      <c r="H39" s="53">
        <f t="shared" si="12"/>
        <v>8.5714285714285712</v>
      </c>
      <c r="I39" s="53">
        <f t="shared" si="13"/>
        <v>18.571428571428573</v>
      </c>
      <c r="J39" s="16">
        <f t="shared" si="14"/>
        <v>170.00000000000003</v>
      </c>
      <c r="K39" s="53">
        <f t="shared" si="15"/>
        <v>142.85714285714286</v>
      </c>
      <c r="L39" s="53">
        <f t="shared" si="16"/>
        <v>142.85714285714286</v>
      </c>
      <c r="O39" s="54">
        <v>150</v>
      </c>
      <c r="P39" s="54">
        <v>20</v>
      </c>
      <c r="Q39" s="54">
        <f t="shared" si="17"/>
        <v>170</v>
      </c>
      <c r="R39">
        <f t="shared" si="18"/>
        <v>150</v>
      </c>
      <c r="S39">
        <f t="shared" si="19"/>
        <v>20</v>
      </c>
    </row>
    <row r="40" spans="2:22" ht="156" customHeight="1" x14ac:dyDescent="0.25">
      <c r="B40" s="11" t="s">
        <v>96</v>
      </c>
      <c r="C40" s="11" t="s">
        <v>25</v>
      </c>
      <c r="D40" s="15" t="s">
        <v>97</v>
      </c>
      <c r="E40" s="16">
        <v>75</v>
      </c>
      <c r="F40" s="16">
        <f t="shared" si="10"/>
        <v>0</v>
      </c>
      <c r="G40" s="16">
        <f t="shared" si="11"/>
        <v>42.016806722689076</v>
      </c>
      <c r="H40" s="53">
        <f t="shared" si="12"/>
        <v>2.5210084033613445</v>
      </c>
      <c r="I40" s="53">
        <f t="shared" si="13"/>
        <v>5.46218487394958</v>
      </c>
      <c r="J40" s="16">
        <f t="shared" si="14"/>
        <v>3750</v>
      </c>
      <c r="K40" s="53">
        <f t="shared" si="15"/>
        <v>42.016806722689076</v>
      </c>
      <c r="L40" s="53">
        <f t="shared" si="16"/>
        <v>3151.2605042016808</v>
      </c>
      <c r="O40" s="54">
        <v>0</v>
      </c>
      <c r="P40" s="54">
        <v>50</v>
      </c>
      <c r="Q40" s="54">
        <f t="shared" si="17"/>
        <v>50</v>
      </c>
      <c r="R40">
        <f t="shared" si="18"/>
        <v>0</v>
      </c>
      <c r="S40">
        <f t="shared" si="19"/>
        <v>3750</v>
      </c>
    </row>
    <row r="41" spans="2:22" ht="45" x14ac:dyDescent="0.25">
      <c r="B41" s="11" t="s">
        <v>98</v>
      </c>
      <c r="C41" s="11"/>
      <c r="D41" s="15" t="s">
        <v>226</v>
      </c>
      <c r="E41" s="16">
        <v>1</v>
      </c>
      <c r="F41" s="16">
        <f t="shared" si="10"/>
        <v>29.411764705882355</v>
      </c>
      <c r="G41" s="16">
        <f t="shared" si="11"/>
        <v>42.016806722689076</v>
      </c>
      <c r="H41" s="53">
        <f t="shared" si="12"/>
        <v>4.2857142857142856</v>
      </c>
      <c r="I41" s="53">
        <f t="shared" si="13"/>
        <v>9.2857142857142865</v>
      </c>
      <c r="J41" s="16">
        <f t="shared" si="14"/>
        <v>85.000000000000014</v>
      </c>
      <c r="K41" s="53">
        <f t="shared" si="15"/>
        <v>71.428571428571431</v>
      </c>
      <c r="L41" s="53">
        <f t="shared" si="16"/>
        <v>71.428571428571431</v>
      </c>
      <c r="O41" s="54">
        <v>35</v>
      </c>
      <c r="P41" s="54">
        <v>50</v>
      </c>
      <c r="Q41" s="54">
        <f t="shared" si="17"/>
        <v>85</v>
      </c>
      <c r="R41">
        <f t="shared" si="18"/>
        <v>35</v>
      </c>
      <c r="S41">
        <f t="shared" si="19"/>
        <v>50</v>
      </c>
    </row>
    <row r="42" spans="2:22" ht="46.5" customHeight="1" x14ac:dyDescent="0.25">
      <c r="B42" s="11" t="s">
        <v>100</v>
      </c>
      <c r="C42" s="11"/>
      <c r="D42" s="15" t="s">
        <v>101</v>
      </c>
      <c r="E42" s="16">
        <v>3</v>
      </c>
      <c r="F42" s="16">
        <f t="shared" si="10"/>
        <v>0.92436974789915982</v>
      </c>
      <c r="G42" s="16">
        <f t="shared" si="11"/>
        <v>0</v>
      </c>
      <c r="H42" s="53">
        <f t="shared" si="12"/>
        <v>5.5462184873949584E-2</v>
      </c>
      <c r="I42" s="53">
        <f t="shared" si="13"/>
        <v>0.12016806722689079</v>
      </c>
      <c r="J42" s="16">
        <f t="shared" si="14"/>
        <v>3.3000000000000007</v>
      </c>
      <c r="K42" s="53">
        <f t="shared" si="15"/>
        <v>0.92436974789915982</v>
      </c>
      <c r="L42" s="53">
        <f t="shared" si="16"/>
        <v>2.7731092436974794</v>
      </c>
      <c r="O42" s="54">
        <v>1.1000000000000001</v>
      </c>
      <c r="P42" s="54">
        <v>0</v>
      </c>
      <c r="Q42" s="54">
        <f t="shared" si="17"/>
        <v>1.1000000000000001</v>
      </c>
      <c r="R42">
        <f t="shared" si="18"/>
        <v>3.3000000000000003</v>
      </c>
      <c r="S42">
        <f t="shared" si="19"/>
        <v>0</v>
      </c>
    </row>
    <row r="43" spans="2:22" ht="99.75" customHeight="1" x14ac:dyDescent="0.25">
      <c r="B43" s="11" t="s">
        <v>102</v>
      </c>
      <c r="C43" s="11"/>
      <c r="D43" s="15" t="s">
        <v>103</v>
      </c>
      <c r="E43" s="16">
        <v>1</v>
      </c>
      <c r="F43" s="16">
        <f t="shared" si="10"/>
        <v>184.87394957983193</v>
      </c>
      <c r="G43" s="16">
        <f t="shared" si="11"/>
        <v>16.806722689075631</v>
      </c>
      <c r="H43" s="53">
        <f t="shared" si="12"/>
        <v>12.100840336134453</v>
      </c>
      <c r="I43" s="53">
        <f t="shared" si="13"/>
        <v>26.218487394957982</v>
      </c>
      <c r="J43" s="16">
        <f t="shared" si="14"/>
        <v>239.99999999999997</v>
      </c>
      <c r="K43" s="53">
        <f t="shared" si="15"/>
        <v>201.68067226890759</v>
      </c>
      <c r="L43" s="53">
        <f t="shared" si="16"/>
        <v>201.68067226890759</v>
      </c>
      <c r="O43" s="54">
        <v>220</v>
      </c>
      <c r="P43" s="54">
        <v>20</v>
      </c>
      <c r="Q43" s="54">
        <f t="shared" si="17"/>
        <v>240</v>
      </c>
      <c r="R43">
        <f t="shared" si="18"/>
        <v>220</v>
      </c>
      <c r="S43">
        <f t="shared" si="19"/>
        <v>20</v>
      </c>
    </row>
    <row r="44" spans="2:22" x14ac:dyDescent="0.25">
      <c r="D44" s="55"/>
      <c r="E44" s="1"/>
      <c r="F44" s="1"/>
      <c r="G44" s="1"/>
      <c r="H44" s="54"/>
      <c r="I44" s="54"/>
      <c r="J44" s="1"/>
      <c r="K44" s="54"/>
      <c r="L44" s="54"/>
      <c r="O44" s="54"/>
      <c r="P44" s="54"/>
      <c r="Q44" s="54"/>
    </row>
    <row r="45" spans="2:22" x14ac:dyDescent="0.25">
      <c r="E45" s="1"/>
      <c r="F45" s="1"/>
      <c r="H45" s="1"/>
      <c r="I45" s="1"/>
      <c r="J45" s="1">
        <f>SUM(J27:J43)</f>
        <v>6142.5</v>
      </c>
      <c r="K45" s="1">
        <f>SUM(K27:K43)</f>
        <v>1959.9159663865548</v>
      </c>
      <c r="L45" s="1">
        <f>SUM(L27:L43)</f>
        <v>5161.7647058823532</v>
      </c>
      <c r="R45" s="1">
        <f>SUM(R27:R43)</f>
        <v>1247.5</v>
      </c>
      <c r="S45" s="1">
        <f>SUM(S27:S43)</f>
        <v>4895</v>
      </c>
      <c r="T45" s="1">
        <f>R45+S45</f>
        <v>6142.5</v>
      </c>
    </row>
    <row r="46" spans="2:22" x14ac:dyDescent="0.25">
      <c r="E46" s="1"/>
      <c r="F46" s="1"/>
      <c r="G46" s="1"/>
      <c r="H46" s="1"/>
      <c r="I46" s="1"/>
      <c r="J46" s="1"/>
      <c r="V46" s="1"/>
    </row>
    <row r="47" spans="2:22" x14ac:dyDescent="0.25">
      <c r="B47" s="21" t="s">
        <v>104</v>
      </c>
      <c r="C47" s="9"/>
      <c r="D47" s="9"/>
      <c r="E47" s="23"/>
      <c r="F47" s="10"/>
      <c r="G47" s="10"/>
      <c r="H47" s="10"/>
      <c r="I47" s="10"/>
      <c r="J47" s="10"/>
      <c r="K47" s="10"/>
      <c r="L47" s="56"/>
    </row>
    <row r="48" spans="2:22" ht="75" customHeight="1" x14ac:dyDescent="0.25">
      <c r="B48" s="11" t="s">
        <v>105</v>
      </c>
      <c r="C48" s="11" t="s">
        <v>25</v>
      </c>
      <c r="D48" s="15" t="s">
        <v>106</v>
      </c>
      <c r="E48" s="16">
        <v>1</v>
      </c>
      <c r="F48" s="16">
        <f>K48-G48</f>
        <v>203.69747899159665</v>
      </c>
      <c r="G48" s="16">
        <f>P48</f>
        <v>40</v>
      </c>
      <c r="H48" s="53">
        <f>(F48+G48)*0.06</f>
        <v>14.621848739495798</v>
      </c>
      <c r="I48" s="53">
        <f>(G48+F48)*0.13</f>
        <v>31.680672268907568</v>
      </c>
      <c r="J48" s="16">
        <f>(F48+G48+H48+I48)*E48</f>
        <v>290.00000000000006</v>
      </c>
      <c r="K48" s="53">
        <f>Q48/1.19</f>
        <v>243.69747899159665</v>
      </c>
      <c r="L48" s="53">
        <f>K48*E48</f>
        <v>243.69747899159665</v>
      </c>
      <c r="O48" s="54">
        <v>250</v>
      </c>
      <c r="P48" s="54">
        <v>40</v>
      </c>
      <c r="Q48" s="54">
        <f>O48+P48</f>
        <v>290</v>
      </c>
      <c r="R48">
        <f>O48*E48</f>
        <v>250</v>
      </c>
      <c r="S48">
        <f>P48*E48</f>
        <v>40</v>
      </c>
    </row>
    <row r="49" spans="4:20" x14ac:dyDescent="0.25">
      <c r="D49" s="55"/>
      <c r="E49" s="1"/>
      <c r="F49" s="1"/>
      <c r="G49" s="1"/>
      <c r="H49" s="1"/>
      <c r="I49" s="1"/>
      <c r="J49" s="1"/>
      <c r="O49" s="54"/>
      <c r="P49" s="54"/>
      <c r="Q49" s="54"/>
    </row>
    <row r="50" spans="4:20" x14ac:dyDescent="0.25">
      <c r="E50" s="1"/>
      <c r="F50" s="1"/>
      <c r="J50" s="1">
        <f>SUM(J48)</f>
        <v>290.00000000000006</v>
      </c>
      <c r="K50" s="1">
        <f>SUM(K48)</f>
        <v>243.69747899159665</v>
      </c>
      <c r="L50" s="1">
        <f>SUM(L48)</f>
        <v>243.69747899159665</v>
      </c>
      <c r="R50" s="1">
        <f>SUM(R48)</f>
        <v>250</v>
      </c>
      <c r="S50" s="1">
        <f>SUM(S48)</f>
        <v>40</v>
      </c>
      <c r="T50" s="1">
        <f>R50+S50</f>
        <v>290</v>
      </c>
    </row>
    <row r="51" spans="4:20" x14ac:dyDescent="0.25">
      <c r="E51" s="1"/>
      <c r="F51" s="1"/>
      <c r="G51" s="1"/>
    </row>
    <row r="52" spans="4:20" ht="37.5" x14ac:dyDescent="0.3">
      <c r="D52" s="24" t="s">
        <v>227</v>
      </c>
      <c r="E52" s="25"/>
      <c r="F52" s="26"/>
      <c r="G52" s="27">
        <f>J24+J45+J50</f>
        <v>38032.75</v>
      </c>
    </row>
    <row r="54" spans="4:20" ht="21" x14ac:dyDescent="0.35">
      <c r="D54" s="31" t="s">
        <v>108</v>
      </c>
      <c r="E54" s="32"/>
      <c r="F54" s="32"/>
      <c r="G54" s="33">
        <f>R24+R45+R50</f>
        <v>28641.75</v>
      </c>
    </row>
    <row r="55" spans="4:20" ht="21" x14ac:dyDescent="0.35">
      <c r="D55" s="31" t="s">
        <v>109</v>
      </c>
      <c r="E55" s="32"/>
      <c r="F55" s="32"/>
      <c r="G55" s="33">
        <f>S24+S45+S50</f>
        <v>9391</v>
      </c>
    </row>
    <row r="57" spans="4:20" x14ac:dyDescent="0.25">
      <c r="G57" s="57"/>
    </row>
  </sheetData>
  <mergeCells count="4">
    <mergeCell ref="B4:D4"/>
    <mergeCell ref="B26:D26"/>
    <mergeCell ref="H26:J26"/>
    <mergeCell ref="K26:L26"/>
  </mergeCells>
  <pageMargins left="0.25" right="0.25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6"/>
  <sheetViews>
    <sheetView topLeftCell="A49" zoomScale="65" zoomScaleNormal="65" workbookViewId="0">
      <selection activeCell="P17" sqref="P17"/>
    </sheetView>
  </sheetViews>
  <sheetFormatPr baseColWidth="10" defaultColWidth="10.5703125" defaultRowHeight="15" x14ac:dyDescent="0.25"/>
  <cols>
    <col min="1" max="1" width="14.42578125" customWidth="1"/>
    <col min="4" max="4" width="57.28515625" customWidth="1"/>
    <col min="5" max="5" width="12.28515625" customWidth="1"/>
    <col min="6" max="6" width="13.85546875" customWidth="1"/>
    <col min="7" max="7" width="14.28515625" customWidth="1"/>
    <col min="8" max="8" width="15.5703125" customWidth="1"/>
    <col min="9" max="9" width="13.7109375" customWidth="1"/>
    <col min="10" max="10" width="15.7109375" customWidth="1"/>
    <col min="15" max="15" width="14.7109375" customWidth="1"/>
    <col min="16" max="16" width="15" customWidth="1"/>
    <col min="18" max="18" width="18.85546875" customWidth="1"/>
    <col min="19" max="19" width="19.85546875" customWidth="1"/>
    <col min="21" max="21" width="16.85546875" customWidth="1"/>
    <col min="22" max="22" width="17.28515625" customWidth="1"/>
  </cols>
  <sheetData>
    <row r="1" spans="2:19" x14ac:dyDescent="0.25">
      <c r="B1" t="s">
        <v>228</v>
      </c>
    </row>
    <row r="2" spans="2:19" ht="45" x14ac:dyDescent="0.25">
      <c r="B2" s="2" t="s">
        <v>0</v>
      </c>
      <c r="C2" s="3" t="s">
        <v>1</v>
      </c>
      <c r="D2" s="2" t="s">
        <v>2</v>
      </c>
      <c r="E2" s="2" t="s">
        <v>3</v>
      </c>
      <c r="F2" s="4" t="s">
        <v>4</v>
      </c>
      <c r="G2" s="5" t="s">
        <v>5</v>
      </c>
      <c r="H2" s="50" t="s">
        <v>215</v>
      </c>
      <c r="I2" s="50" t="s">
        <v>216</v>
      </c>
      <c r="J2" s="2" t="s">
        <v>217</v>
      </c>
      <c r="K2" s="4" t="s">
        <v>6</v>
      </c>
      <c r="L2" s="5" t="s">
        <v>7</v>
      </c>
    </row>
    <row r="4" spans="2:19" ht="18" customHeight="1" x14ac:dyDescent="0.25">
      <c r="B4" s="98" t="s">
        <v>113</v>
      </c>
      <c r="C4" s="98"/>
      <c r="D4" s="98"/>
      <c r="E4" s="9"/>
      <c r="F4" s="9"/>
      <c r="G4" s="9"/>
      <c r="H4" s="9"/>
      <c r="I4" s="9"/>
      <c r="J4" s="51"/>
      <c r="K4" s="9"/>
      <c r="L4" s="51"/>
      <c r="O4" t="s">
        <v>4</v>
      </c>
      <c r="P4" t="s">
        <v>5</v>
      </c>
      <c r="Q4" t="s">
        <v>7</v>
      </c>
      <c r="R4" t="s">
        <v>218</v>
      </c>
      <c r="S4" t="s">
        <v>219</v>
      </c>
    </row>
    <row r="5" spans="2:19" ht="90" x14ac:dyDescent="0.25">
      <c r="B5" s="11" t="s">
        <v>24</v>
      </c>
      <c r="C5" s="11" t="s">
        <v>25</v>
      </c>
      <c r="D5" s="12" t="s">
        <v>26</v>
      </c>
      <c r="E5" s="16">
        <v>2</v>
      </c>
      <c r="F5" s="16">
        <f t="shared" ref="F5:F21" si="0">+IF(27=0,0,O5/1.19)</f>
        <v>8364.7058823529424</v>
      </c>
      <c r="G5" s="16">
        <f t="shared" ref="G5:G21" si="1">+IF(27=0,0,P5/1.19)</f>
        <v>100.84033613445379</v>
      </c>
      <c r="H5" s="14">
        <f t="shared" ref="H5:H23" si="2">(F5+G5)*0.06</f>
        <v>507.93277310924373</v>
      </c>
      <c r="I5" s="14">
        <f t="shared" ref="I5:I23" si="3">(G5+F5)*0.13</f>
        <v>1100.5210084033615</v>
      </c>
      <c r="J5" s="13">
        <f t="shared" ref="J5:J23" si="4">(F5+G5+H5+I5)*E5</f>
        <v>20148</v>
      </c>
      <c r="K5" s="14">
        <f t="shared" ref="K5:K23" si="5">Q5/1.19</f>
        <v>8465.5462184873959</v>
      </c>
      <c r="L5" s="53">
        <f t="shared" ref="L5:L23" si="6">K5*E5</f>
        <v>16931.092436974792</v>
      </c>
      <c r="O5" s="54">
        <v>9954</v>
      </c>
      <c r="P5" s="54">
        <v>120</v>
      </c>
      <c r="Q5" s="54">
        <f t="shared" ref="Q5:Q18" si="7">(O5+P5)</f>
        <v>10074</v>
      </c>
      <c r="R5">
        <f t="shared" ref="R5:R23" si="8">O5*E5</f>
        <v>19908</v>
      </c>
      <c r="S5">
        <f t="shared" ref="S5:S23" si="9">P5*E5</f>
        <v>240</v>
      </c>
    </row>
    <row r="6" spans="2:19" ht="115.5" customHeight="1" x14ac:dyDescent="0.25">
      <c r="B6" s="11" t="s">
        <v>27</v>
      </c>
      <c r="C6" s="11" t="s">
        <v>25</v>
      </c>
      <c r="D6" s="15" t="s">
        <v>28</v>
      </c>
      <c r="E6" s="16">
        <v>1</v>
      </c>
      <c r="F6" s="16">
        <f t="shared" si="0"/>
        <v>701.68067226890764</v>
      </c>
      <c r="G6" s="16">
        <f t="shared" si="1"/>
        <v>126.05042016806723</v>
      </c>
      <c r="H6" s="53">
        <f t="shared" si="2"/>
        <v>49.663865546218496</v>
      </c>
      <c r="I6" s="53">
        <f t="shared" si="3"/>
        <v>107.60504201680673</v>
      </c>
      <c r="J6" s="16">
        <f t="shared" si="4"/>
        <v>985.00000000000011</v>
      </c>
      <c r="K6" s="53">
        <f t="shared" si="5"/>
        <v>827.73109243697479</v>
      </c>
      <c r="L6" s="53">
        <f t="shared" si="6"/>
        <v>827.73109243697479</v>
      </c>
      <c r="O6" s="54">
        <v>835</v>
      </c>
      <c r="P6" s="54">
        <v>150</v>
      </c>
      <c r="Q6" s="54">
        <f t="shared" si="7"/>
        <v>985</v>
      </c>
      <c r="R6">
        <f t="shared" si="8"/>
        <v>835</v>
      </c>
      <c r="S6">
        <f t="shared" si="9"/>
        <v>150</v>
      </c>
    </row>
    <row r="7" spans="2:19" ht="60" x14ac:dyDescent="0.25">
      <c r="B7" s="11" t="s">
        <v>29</v>
      </c>
      <c r="C7" s="11" t="s">
        <v>25</v>
      </c>
      <c r="D7" s="17" t="s">
        <v>30</v>
      </c>
      <c r="E7" s="16">
        <v>2</v>
      </c>
      <c r="F7" s="16">
        <f t="shared" si="0"/>
        <v>924.36974789915973</v>
      </c>
      <c r="G7" s="16">
        <f t="shared" si="1"/>
        <v>100.84033613445379</v>
      </c>
      <c r="H7" s="53">
        <f t="shared" si="2"/>
        <v>61.512605042016816</v>
      </c>
      <c r="I7" s="53">
        <f t="shared" si="3"/>
        <v>133.27731092436977</v>
      </c>
      <c r="J7" s="16">
        <f t="shared" si="4"/>
        <v>2440</v>
      </c>
      <c r="K7" s="53">
        <f t="shared" si="5"/>
        <v>1025.2100840336134</v>
      </c>
      <c r="L7" s="53">
        <f t="shared" si="6"/>
        <v>2050.4201680672268</v>
      </c>
      <c r="O7" s="54">
        <v>1100</v>
      </c>
      <c r="P7" s="54">
        <v>120</v>
      </c>
      <c r="Q7" s="54">
        <f t="shared" si="7"/>
        <v>1220</v>
      </c>
      <c r="R7">
        <f t="shared" si="8"/>
        <v>2200</v>
      </c>
      <c r="S7">
        <f t="shared" si="9"/>
        <v>240</v>
      </c>
    </row>
    <row r="8" spans="2:19" ht="63.75" customHeight="1" x14ac:dyDescent="0.25">
      <c r="B8" s="11" t="s">
        <v>31</v>
      </c>
      <c r="C8" s="11" t="s">
        <v>25</v>
      </c>
      <c r="D8" s="17" t="s">
        <v>32</v>
      </c>
      <c r="E8" s="16">
        <v>0</v>
      </c>
      <c r="F8" s="16">
        <f t="shared" si="0"/>
        <v>739.49579831932772</v>
      </c>
      <c r="G8" s="16">
        <f t="shared" si="1"/>
        <v>71.428571428571431</v>
      </c>
      <c r="H8" s="53">
        <f t="shared" si="2"/>
        <v>48.655462184873947</v>
      </c>
      <c r="I8" s="53">
        <f t="shared" si="3"/>
        <v>105.4201680672269</v>
      </c>
      <c r="J8" s="16">
        <f t="shared" si="4"/>
        <v>0</v>
      </c>
      <c r="K8" s="53">
        <f t="shared" si="5"/>
        <v>810.92436974789916</v>
      </c>
      <c r="L8" s="53">
        <f t="shared" si="6"/>
        <v>0</v>
      </c>
      <c r="O8" s="54">
        <v>880</v>
      </c>
      <c r="P8" s="54">
        <v>85</v>
      </c>
      <c r="Q8" s="54">
        <f t="shared" si="7"/>
        <v>965</v>
      </c>
      <c r="R8">
        <f t="shared" si="8"/>
        <v>0</v>
      </c>
      <c r="S8">
        <f t="shared" si="9"/>
        <v>0</v>
      </c>
    </row>
    <row r="9" spans="2:19" ht="63.75" customHeight="1" x14ac:dyDescent="0.25">
      <c r="B9" s="11" t="s">
        <v>33</v>
      </c>
      <c r="C9" s="11" t="s">
        <v>25</v>
      </c>
      <c r="D9" s="17" t="s">
        <v>34</v>
      </c>
      <c r="E9" s="16">
        <v>0</v>
      </c>
      <c r="F9" s="16">
        <f t="shared" si="0"/>
        <v>680.67226890756308</v>
      </c>
      <c r="G9" s="16">
        <f t="shared" si="1"/>
        <v>71.428571428571431</v>
      </c>
      <c r="H9" s="53">
        <f t="shared" si="2"/>
        <v>45.12605042016807</v>
      </c>
      <c r="I9" s="53">
        <f t="shared" si="3"/>
        <v>97.77310924369749</v>
      </c>
      <c r="J9" s="16">
        <f t="shared" si="4"/>
        <v>0</v>
      </c>
      <c r="K9" s="53">
        <f t="shared" si="5"/>
        <v>752.10084033613452</v>
      </c>
      <c r="L9" s="53">
        <f t="shared" si="6"/>
        <v>0</v>
      </c>
      <c r="O9" s="54">
        <v>810</v>
      </c>
      <c r="P9" s="54">
        <v>85</v>
      </c>
      <c r="Q9" s="54">
        <f t="shared" si="7"/>
        <v>895</v>
      </c>
      <c r="R9">
        <f t="shared" si="8"/>
        <v>0</v>
      </c>
      <c r="S9">
        <f t="shared" si="9"/>
        <v>0</v>
      </c>
    </row>
    <row r="10" spans="2:19" ht="63.75" customHeight="1" x14ac:dyDescent="0.25">
      <c r="B10" s="11" t="s">
        <v>35</v>
      </c>
      <c r="C10" s="11" t="s">
        <v>25</v>
      </c>
      <c r="D10" s="17" t="s">
        <v>36</v>
      </c>
      <c r="E10" s="16">
        <v>0</v>
      </c>
      <c r="F10" s="16">
        <f t="shared" si="0"/>
        <v>571.42857142857144</v>
      </c>
      <c r="G10" s="16">
        <f t="shared" si="1"/>
        <v>71.428571428571431</v>
      </c>
      <c r="H10" s="53">
        <f t="shared" si="2"/>
        <v>38.571428571428569</v>
      </c>
      <c r="I10" s="53">
        <f t="shared" si="3"/>
        <v>83.571428571428584</v>
      </c>
      <c r="J10" s="16">
        <f t="shared" si="4"/>
        <v>0</v>
      </c>
      <c r="K10" s="53">
        <f t="shared" si="5"/>
        <v>642.85714285714289</v>
      </c>
      <c r="L10" s="53">
        <f t="shared" si="6"/>
        <v>0</v>
      </c>
      <c r="O10" s="54">
        <v>680</v>
      </c>
      <c r="P10" s="54">
        <v>85</v>
      </c>
      <c r="Q10" s="54">
        <f t="shared" si="7"/>
        <v>765</v>
      </c>
      <c r="R10">
        <f t="shared" si="8"/>
        <v>0</v>
      </c>
      <c r="S10">
        <f t="shared" si="9"/>
        <v>0</v>
      </c>
    </row>
    <row r="11" spans="2:19" ht="138.75" customHeight="1" x14ac:dyDescent="0.25">
      <c r="B11" s="11" t="s">
        <v>37</v>
      </c>
      <c r="C11" s="11" t="s">
        <v>25</v>
      </c>
      <c r="D11" s="15" t="s">
        <v>38</v>
      </c>
      <c r="E11" s="16">
        <v>1</v>
      </c>
      <c r="F11" s="16">
        <f t="shared" si="0"/>
        <v>315.1260504201681</v>
      </c>
      <c r="G11" s="16">
        <f t="shared" si="1"/>
        <v>521.00840336134456</v>
      </c>
      <c r="H11" s="53">
        <f t="shared" si="2"/>
        <v>50.168067226890756</v>
      </c>
      <c r="I11" s="53">
        <f t="shared" si="3"/>
        <v>108.69747899159665</v>
      </c>
      <c r="J11" s="16">
        <f t="shared" si="4"/>
        <v>995.00000000000011</v>
      </c>
      <c r="K11" s="53">
        <f t="shared" si="5"/>
        <v>836.13445378151266</v>
      </c>
      <c r="L11" s="53">
        <f t="shared" si="6"/>
        <v>836.13445378151266</v>
      </c>
      <c r="O11" s="54">
        <v>375</v>
      </c>
      <c r="P11" s="54">
        <v>620</v>
      </c>
      <c r="Q11" s="54">
        <f t="shared" si="7"/>
        <v>995</v>
      </c>
      <c r="R11">
        <f t="shared" si="8"/>
        <v>375</v>
      </c>
      <c r="S11">
        <f t="shared" si="9"/>
        <v>620</v>
      </c>
    </row>
    <row r="12" spans="2:19" ht="144" customHeight="1" x14ac:dyDescent="0.25">
      <c r="B12" s="11" t="s">
        <v>39</v>
      </c>
      <c r="C12" s="11" t="s">
        <v>25</v>
      </c>
      <c r="D12" s="15" t="s">
        <v>40</v>
      </c>
      <c r="E12" s="16">
        <v>1</v>
      </c>
      <c r="F12" s="16">
        <f t="shared" si="0"/>
        <v>336.1344537815126</v>
      </c>
      <c r="G12" s="16">
        <f t="shared" si="1"/>
        <v>0</v>
      </c>
      <c r="H12" s="53">
        <f t="shared" si="2"/>
        <v>20.168067226890756</v>
      </c>
      <c r="I12" s="53">
        <f t="shared" si="3"/>
        <v>43.69747899159664</v>
      </c>
      <c r="J12" s="16">
        <f t="shared" si="4"/>
        <v>400</v>
      </c>
      <c r="K12" s="53">
        <f t="shared" si="5"/>
        <v>336.1344537815126</v>
      </c>
      <c r="L12" s="53">
        <f t="shared" si="6"/>
        <v>336.1344537815126</v>
      </c>
      <c r="O12" s="54">
        <v>400</v>
      </c>
      <c r="P12" s="54">
        <v>0</v>
      </c>
      <c r="Q12" s="54">
        <f t="shared" si="7"/>
        <v>400</v>
      </c>
      <c r="R12">
        <f t="shared" si="8"/>
        <v>400</v>
      </c>
      <c r="S12">
        <f t="shared" si="9"/>
        <v>0</v>
      </c>
    </row>
    <row r="13" spans="2:19" ht="45" x14ac:dyDescent="0.25">
      <c r="B13" s="11" t="s">
        <v>41</v>
      </c>
      <c r="C13" s="11" t="s">
        <v>25</v>
      </c>
      <c r="D13" s="15" t="s">
        <v>42</v>
      </c>
      <c r="E13" s="16">
        <v>1</v>
      </c>
      <c r="F13" s="16">
        <f t="shared" si="0"/>
        <v>1613.4453781512607</v>
      </c>
      <c r="G13" s="16">
        <f t="shared" si="1"/>
        <v>151.26050420168067</v>
      </c>
      <c r="H13" s="53">
        <f t="shared" si="2"/>
        <v>105.88235294117648</v>
      </c>
      <c r="I13" s="53">
        <f t="shared" si="3"/>
        <v>229.4117647058824</v>
      </c>
      <c r="J13" s="16">
        <f t="shared" si="4"/>
        <v>2100.0000000000005</v>
      </c>
      <c r="K13" s="53">
        <f t="shared" si="5"/>
        <v>1764.7058823529412</v>
      </c>
      <c r="L13" s="53">
        <f t="shared" si="6"/>
        <v>1764.7058823529412</v>
      </c>
      <c r="O13" s="54">
        <v>1920</v>
      </c>
      <c r="P13" s="54">
        <v>180</v>
      </c>
      <c r="Q13" s="54">
        <f t="shared" si="7"/>
        <v>2100</v>
      </c>
      <c r="R13">
        <f t="shared" si="8"/>
        <v>1920</v>
      </c>
      <c r="S13">
        <f t="shared" si="9"/>
        <v>180</v>
      </c>
    </row>
    <row r="14" spans="2:19" ht="60" x14ac:dyDescent="0.25">
      <c r="B14" s="11" t="s">
        <v>43</v>
      </c>
      <c r="C14" s="11" t="s">
        <v>25</v>
      </c>
      <c r="D14" s="15" t="s">
        <v>44</v>
      </c>
      <c r="E14" s="16">
        <v>1</v>
      </c>
      <c r="F14" s="16">
        <f t="shared" si="0"/>
        <v>0</v>
      </c>
      <c r="G14" s="16">
        <f t="shared" si="1"/>
        <v>210.0840336134454</v>
      </c>
      <c r="H14" s="53">
        <f t="shared" si="2"/>
        <v>12.605042016806724</v>
      </c>
      <c r="I14" s="53">
        <f t="shared" si="3"/>
        <v>27.310924369747902</v>
      </c>
      <c r="J14" s="16">
        <f t="shared" si="4"/>
        <v>250.00000000000003</v>
      </c>
      <c r="K14" s="53">
        <f t="shared" si="5"/>
        <v>210.0840336134454</v>
      </c>
      <c r="L14" s="53">
        <f t="shared" si="6"/>
        <v>210.0840336134454</v>
      </c>
      <c r="O14" s="54">
        <v>0</v>
      </c>
      <c r="P14" s="54">
        <v>250</v>
      </c>
      <c r="Q14" s="54">
        <f t="shared" si="7"/>
        <v>250</v>
      </c>
      <c r="R14">
        <f t="shared" si="8"/>
        <v>0</v>
      </c>
      <c r="S14">
        <f t="shared" si="9"/>
        <v>250</v>
      </c>
    </row>
    <row r="15" spans="2:19" ht="75" x14ac:dyDescent="0.25">
      <c r="B15" s="11" t="s">
        <v>45</v>
      </c>
      <c r="C15" s="11" t="s">
        <v>25</v>
      </c>
      <c r="D15" s="15" t="s">
        <v>46</v>
      </c>
      <c r="E15" s="16">
        <v>1</v>
      </c>
      <c r="F15" s="16">
        <f t="shared" si="0"/>
        <v>380.67226890756302</v>
      </c>
      <c r="G15" s="16">
        <f t="shared" si="1"/>
        <v>29.411764705882355</v>
      </c>
      <c r="H15" s="53">
        <f t="shared" si="2"/>
        <v>24.605042016806724</v>
      </c>
      <c r="I15" s="53">
        <f t="shared" si="3"/>
        <v>53.310924369747902</v>
      </c>
      <c r="J15" s="16">
        <f t="shared" si="4"/>
        <v>488.00000000000006</v>
      </c>
      <c r="K15" s="53">
        <f t="shared" si="5"/>
        <v>410.0840336134454</v>
      </c>
      <c r="L15" s="53">
        <f t="shared" si="6"/>
        <v>410.0840336134454</v>
      </c>
      <c r="O15" s="54">
        <v>453</v>
      </c>
      <c r="P15" s="54">
        <v>35</v>
      </c>
      <c r="Q15" s="54">
        <f t="shared" si="7"/>
        <v>488</v>
      </c>
      <c r="R15">
        <f t="shared" si="8"/>
        <v>453</v>
      </c>
      <c r="S15">
        <f t="shared" si="9"/>
        <v>35</v>
      </c>
    </row>
    <row r="16" spans="2:19" ht="87.75" customHeight="1" x14ac:dyDescent="0.25">
      <c r="B16" s="11" t="s">
        <v>47</v>
      </c>
      <c r="C16" s="11" t="s">
        <v>25</v>
      </c>
      <c r="D16" s="15" t="s">
        <v>48</v>
      </c>
      <c r="E16" s="16">
        <v>1</v>
      </c>
      <c r="F16" s="16">
        <f t="shared" si="0"/>
        <v>182.56302521008405</v>
      </c>
      <c r="G16" s="16">
        <f t="shared" si="1"/>
        <v>5.0420168067226889</v>
      </c>
      <c r="H16" s="53">
        <f t="shared" si="2"/>
        <v>11.256302521008404</v>
      </c>
      <c r="I16" s="53">
        <f t="shared" si="3"/>
        <v>24.388655462184879</v>
      </c>
      <c r="J16" s="16">
        <f t="shared" si="4"/>
        <v>223.25000000000003</v>
      </c>
      <c r="K16" s="53">
        <f t="shared" si="5"/>
        <v>187.60504201680672</v>
      </c>
      <c r="L16" s="53">
        <f t="shared" si="6"/>
        <v>187.60504201680672</v>
      </c>
      <c r="O16" s="54">
        <v>217.25</v>
      </c>
      <c r="P16" s="54">
        <v>6</v>
      </c>
      <c r="Q16" s="54">
        <f t="shared" si="7"/>
        <v>223.25</v>
      </c>
      <c r="R16">
        <f t="shared" si="8"/>
        <v>217.25</v>
      </c>
      <c r="S16">
        <f t="shared" si="9"/>
        <v>6</v>
      </c>
    </row>
    <row r="17" spans="2:20" ht="106.5" customHeight="1" x14ac:dyDescent="0.25">
      <c r="B17" s="11" t="s">
        <v>49</v>
      </c>
      <c r="C17" s="11" t="s">
        <v>25</v>
      </c>
      <c r="D17" s="15" t="s">
        <v>50</v>
      </c>
      <c r="E17" s="16">
        <v>1</v>
      </c>
      <c r="F17" s="16">
        <f t="shared" si="0"/>
        <v>0</v>
      </c>
      <c r="G17" s="16">
        <f t="shared" si="1"/>
        <v>1092.4369747899161</v>
      </c>
      <c r="H17" s="53">
        <f t="shared" si="2"/>
        <v>65.546218487394967</v>
      </c>
      <c r="I17" s="53">
        <f t="shared" si="3"/>
        <v>142.0168067226891</v>
      </c>
      <c r="J17" s="16">
        <f t="shared" si="4"/>
        <v>1300.0000000000002</v>
      </c>
      <c r="K17" s="53">
        <f t="shared" si="5"/>
        <v>1092.4369747899161</v>
      </c>
      <c r="L17" s="53">
        <f t="shared" si="6"/>
        <v>1092.4369747899161</v>
      </c>
      <c r="O17" s="54">
        <v>0</v>
      </c>
      <c r="P17" s="54">
        <v>1300</v>
      </c>
      <c r="Q17" s="54">
        <f t="shared" si="7"/>
        <v>1300</v>
      </c>
      <c r="R17">
        <f t="shared" si="8"/>
        <v>0</v>
      </c>
      <c r="S17">
        <f t="shared" si="9"/>
        <v>1300</v>
      </c>
    </row>
    <row r="18" spans="2:20" ht="63.75" customHeight="1" x14ac:dyDescent="0.25">
      <c r="B18" s="11" t="s">
        <v>51</v>
      </c>
      <c r="C18" s="11" t="s">
        <v>25</v>
      </c>
      <c r="D18" s="15" t="s">
        <v>52</v>
      </c>
      <c r="E18" s="16">
        <v>1</v>
      </c>
      <c r="F18" s="16">
        <f t="shared" si="0"/>
        <v>0</v>
      </c>
      <c r="G18" s="16">
        <f t="shared" si="1"/>
        <v>1008.4033613445379</v>
      </c>
      <c r="H18" s="53">
        <f t="shared" si="2"/>
        <v>60.504201680672267</v>
      </c>
      <c r="I18" s="53">
        <f t="shared" si="3"/>
        <v>131.09243697478993</v>
      </c>
      <c r="J18" s="16">
        <f t="shared" si="4"/>
        <v>1200</v>
      </c>
      <c r="K18" s="53">
        <f t="shared" si="5"/>
        <v>1008.4033613445379</v>
      </c>
      <c r="L18" s="53">
        <f t="shared" si="6"/>
        <v>1008.4033613445379</v>
      </c>
      <c r="O18" s="54">
        <v>0</v>
      </c>
      <c r="P18" s="54">
        <v>1200</v>
      </c>
      <c r="Q18">
        <f t="shared" si="7"/>
        <v>1200</v>
      </c>
      <c r="R18">
        <f t="shared" si="8"/>
        <v>0</v>
      </c>
      <c r="S18">
        <f t="shared" si="9"/>
        <v>1200</v>
      </c>
    </row>
    <row r="19" spans="2:20" ht="45" x14ac:dyDescent="0.25">
      <c r="B19" s="11" t="s">
        <v>53</v>
      </c>
      <c r="C19" s="11" t="s">
        <v>25</v>
      </c>
      <c r="D19" s="15" t="s">
        <v>54</v>
      </c>
      <c r="E19" s="16">
        <v>2</v>
      </c>
      <c r="F19" s="16">
        <f t="shared" si="0"/>
        <v>208.40336134453781</v>
      </c>
      <c r="G19" s="16">
        <f t="shared" si="1"/>
        <v>0</v>
      </c>
      <c r="H19" s="53">
        <f t="shared" si="2"/>
        <v>12.504201680672269</v>
      </c>
      <c r="I19" s="53">
        <f t="shared" si="3"/>
        <v>27.092436974789916</v>
      </c>
      <c r="J19" s="16">
        <f t="shared" si="4"/>
        <v>496</v>
      </c>
      <c r="K19" s="53">
        <f t="shared" si="5"/>
        <v>208.40336134453781</v>
      </c>
      <c r="L19" s="53">
        <f t="shared" si="6"/>
        <v>416.80672268907563</v>
      </c>
      <c r="O19" s="54">
        <v>248</v>
      </c>
      <c r="P19" s="54">
        <v>0</v>
      </c>
      <c r="Q19" s="54">
        <f>O19+P19</f>
        <v>248</v>
      </c>
      <c r="R19">
        <f t="shared" si="8"/>
        <v>496</v>
      </c>
      <c r="S19">
        <f t="shared" si="9"/>
        <v>0</v>
      </c>
    </row>
    <row r="20" spans="2:20" ht="45" x14ac:dyDescent="0.25">
      <c r="B20" s="11" t="s">
        <v>55</v>
      </c>
      <c r="C20" s="11" t="s">
        <v>25</v>
      </c>
      <c r="D20" s="15" t="s">
        <v>56</v>
      </c>
      <c r="E20" s="16">
        <v>1</v>
      </c>
      <c r="F20" s="16">
        <f t="shared" si="0"/>
        <v>134.45378151260505</v>
      </c>
      <c r="G20" s="16">
        <f t="shared" si="1"/>
        <v>29.411764705882355</v>
      </c>
      <c r="H20" s="53">
        <f t="shared" si="2"/>
        <v>9.8319327731092425</v>
      </c>
      <c r="I20" s="53">
        <f t="shared" si="3"/>
        <v>21.302521008403364</v>
      </c>
      <c r="J20" s="16">
        <f t="shared" si="4"/>
        <v>195</v>
      </c>
      <c r="K20" s="53">
        <f t="shared" si="5"/>
        <v>163.8655462184874</v>
      </c>
      <c r="L20" s="53">
        <f t="shared" si="6"/>
        <v>163.8655462184874</v>
      </c>
      <c r="O20" s="54">
        <v>160</v>
      </c>
      <c r="P20" s="54">
        <v>35</v>
      </c>
      <c r="Q20" s="54">
        <f>O20+P20</f>
        <v>195</v>
      </c>
      <c r="R20">
        <f t="shared" si="8"/>
        <v>160</v>
      </c>
      <c r="S20">
        <f t="shared" si="9"/>
        <v>35</v>
      </c>
    </row>
    <row r="21" spans="2:20" ht="66" customHeight="1" x14ac:dyDescent="0.25">
      <c r="B21" s="11" t="s">
        <v>57</v>
      </c>
      <c r="C21" s="11" t="s">
        <v>25</v>
      </c>
      <c r="D21" s="15" t="s">
        <v>58</v>
      </c>
      <c r="E21" s="16">
        <v>1</v>
      </c>
      <c r="F21" s="16">
        <f t="shared" si="0"/>
        <v>151.26050420168067</v>
      </c>
      <c r="G21" s="16">
        <f t="shared" si="1"/>
        <v>168.0672268907563</v>
      </c>
      <c r="H21" s="53">
        <f t="shared" si="2"/>
        <v>19.159663865546218</v>
      </c>
      <c r="I21" s="53">
        <f t="shared" si="3"/>
        <v>41.512605042016808</v>
      </c>
      <c r="J21" s="16">
        <f t="shared" si="4"/>
        <v>380</v>
      </c>
      <c r="K21" s="53">
        <f t="shared" si="5"/>
        <v>319.32773109243698</v>
      </c>
      <c r="L21" s="53">
        <f t="shared" si="6"/>
        <v>319.32773109243698</v>
      </c>
      <c r="O21" s="54">
        <v>180</v>
      </c>
      <c r="P21" s="54">
        <v>200</v>
      </c>
      <c r="Q21" s="54">
        <f>O21+P21</f>
        <v>380</v>
      </c>
      <c r="R21">
        <f t="shared" si="8"/>
        <v>180</v>
      </c>
      <c r="S21">
        <f t="shared" si="9"/>
        <v>200</v>
      </c>
    </row>
    <row r="22" spans="2:20" ht="60" customHeight="1" x14ac:dyDescent="0.25">
      <c r="B22" s="11" t="s">
        <v>59</v>
      </c>
      <c r="C22" s="11" t="s">
        <v>60</v>
      </c>
      <c r="D22" s="15" t="s">
        <v>61</v>
      </c>
      <c r="E22" s="16"/>
      <c r="F22" s="16">
        <f>K22-G22</f>
        <v>0</v>
      </c>
      <c r="G22" s="16">
        <f>P22</f>
        <v>0</v>
      </c>
      <c r="H22" s="53">
        <f t="shared" si="2"/>
        <v>0</v>
      </c>
      <c r="I22" s="53">
        <f t="shared" si="3"/>
        <v>0</v>
      </c>
      <c r="J22" s="16">
        <f t="shared" si="4"/>
        <v>0</v>
      </c>
      <c r="K22" s="53">
        <f t="shared" si="5"/>
        <v>0</v>
      </c>
      <c r="L22" s="53">
        <f t="shared" si="6"/>
        <v>0</v>
      </c>
      <c r="O22" s="54">
        <v>0</v>
      </c>
      <c r="P22" s="54">
        <v>0</v>
      </c>
      <c r="Q22" s="54">
        <f>O22+P22</f>
        <v>0</v>
      </c>
      <c r="R22">
        <f t="shared" si="8"/>
        <v>0</v>
      </c>
      <c r="S22">
        <f t="shared" si="9"/>
        <v>0</v>
      </c>
    </row>
    <row r="23" spans="2:20" x14ac:dyDescent="0.25">
      <c r="B23" s="18" t="s">
        <v>62</v>
      </c>
      <c r="C23" s="11" t="s">
        <v>25</v>
      </c>
      <c r="D23" s="15" t="s">
        <v>63</v>
      </c>
      <c r="E23" s="16"/>
      <c r="F23" s="16">
        <f>K23-G23</f>
        <v>0</v>
      </c>
      <c r="G23" s="16">
        <f>P23</f>
        <v>0</v>
      </c>
      <c r="H23" s="53">
        <f t="shared" si="2"/>
        <v>0</v>
      </c>
      <c r="I23" s="53">
        <f t="shared" si="3"/>
        <v>0</v>
      </c>
      <c r="J23" s="16">
        <f t="shared" si="4"/>
        <v>0</v>
      </c>
      <c r="K23" s="53">
        <f t="shared" si="5"/>
        <v>0</v>
      </c>
      <c r="L23" s="53">
        <f t="shared" si="6"/>
        <v>0</v>
      </c>
      <c r="O23" s="54">
        <v>0</v>
      </c>
      <c r="P23" s="54">
        <v>0</v>
      </c>
      <c r="Q23" s="54">
        <f>O23+P23</f>
        <v>0</v>
      </c>
      <c r="R23">
        <f t="shared" si="8"/>
        <v>0</v>
      </c>
      <c r="S23">
        <f t="shared" si="9"/>
        <v>0</v>
      </c>
    </row>
    <row r="24" spans="2:20" x14ac:dyDescent="0.25">
      <c r="D24" s="55"/>
      <c r="E24" s="1"/>
      <c r="F24" s="1"/>
      <c r="G24" s="1"/>
      <c r="H24" s="54"/>
      <c r="I24" s="54"/>
      <c r="J24" s="1"/>
      <c r="O24" s="54"/>
      <c r="P24" s="54"/>
      <c r="Q24" s="54"/>
    </row>
    <row r="25" spans="2:20" x14ac:dyDescent="0.25">
      <c r="E25" s="1"/>
      <c r="F25" s="1"/>
      <c r="H25" s="1"/>
      <c r="I25" s="1"/>
      <c r="J25" s="1">
        <f>SUM(J5:J23)</f>
        <v>31600.25</v>
      </c>
      <c r="K25" s="1">
        <f>SUM(K5:K23)</f>
        <v>19061.554621848743</v>
      </c>
      <c r="L25" s="1">
        <f>SUM(L5:L23)</f>
        <v>26554.831932773111</v>
      </c>
      <c r="R25" s="1">
        <f>SUM(R5:R23)</f>
        <v>27144.25</v>
      </c>
      <c r="S25" s="1">
        <f>SUM(S5:S23)</f>
        <v>4456</v>
      </c>
      <c r="T25" s="1">
        <f>R25+S25</f>
        <v>31600.25</v>
      </c>
    </row>
    <row r="26" spans="2:20" x14ac:dyDescent="0.25">
      <c r="E26" s="1"/>
      <c r="F26" s="1"/>
      <c r="H26" s="1"/>
      <c r="I26" s="1"/>
      <c r="J26" s="1"/>
      <c r="R26" s="1"/>
      <c r="S26" s="1"/>
      <c r="T26" s="1"/>
    </row>
    <row r="27" spans="2:20" x14ac:dyDescent="0.25">
      <c r="B27" s="98" t="s">
        <v>69</v>
      </c>
      <c r="C27" s="98"/>
      <c r="D27" s="98"/>
      <c r="E27" s="9"/>
      <c r="F27" s="9"/>
      <c r="G27" s="9"/>
      <c r="H27" s="102"/>
      <c r="I27" s="102"/>
      <c r="J27" s="102"/>
      <c r="K27" s="103"/>
      <c r="L27" s="103"/>
    </row>
    <row r="28" spans="2:20" ht="127.5" customHeight="1" x14ac:dyDescent="0.25">
      <c r="B28" s="11" t="s">
        <v>70</v>
      </c>
      <c r="C28" s="11" t="s">
        <v>25</v>
      </c>
      <c r="D28" s="15" t="s">
        <v>71</v>
      </c>
      <c r="E28" s="13">
        <v>1</v>
      </c>
      <c r="F28" s="16">
        <f t="shared" ref="F28:F44" si="10">+IF(27=0,0,O28/1.19)</f>
        <v>0</v>
      </c>
      <c r="G28" s="16">
        <f t="shared" ref="G28:G44" si="11">+IF(27=0,0,P28/1.19)</f>
        <v>197.47899159663865</v>
      </c>
      <c r="H28" s="53">
        <f t="shared" ref="H28:H44" si="12">(F28+G28)*0.06</f>
        <v>11.848739495798318</v>
      </c>
      <c r="I28" s="53">
        <f t="shared" ref="I28:I44" si="13">(G28+F28)*0.13</f>
        <v>25.672268907563026</v>
      </c>
      <c r="J28" s="13">
        <f t="shared" ref="J28:J44" si="14">(F28+G28+H28+I28)*E28</f>
        <v>235</v>
      </c>
      <c r="K28" s="53">
        <f t="shared" ref="K28:K44" si="15">Q28/1.19</f>
        <v>197.47899159663865</v>
      </c>
      <c r="L28" s="53">
        <f t="shared" ref="L28:L44" si="16">K28*E28</f>
        <v>197.47899159663865</v>
      </c>
      <c r="O28" s="54">
        <v>0</v>
      </c>
      <c r="P28" s="54">
        <v>235</v>
      </c>
      <c r="Q28" s="54">
        <f t="shared" ref="Q28:Q44" si="17">O28+P28</f>
        <v>235</v>
      </c>
      <c r="R28">
        <f t="shared" ref="R28:R44" si="18">O28*E28</f>
        <v>0</v>
      </c>
      <c r="S28">
        <f t="shared" ref="S28:S44" si="19">P28*E28</f>
        <v>235</v>
      </c>
    </row>
    <row r="29" spans="2:20" ht="118.5" customHeight="1" x14ac:dyDescent="0.25">
      <c r="B29" s="11" t="s">
        <v>72</v>
      </c>
      <c r="C29" s="11" t="s">
        <v>25</v>
      </c>
      <c r="D29" s="15" t="s">
        <v>73</v>
      </c>
      <c r="E29" s="16">
        <v>2</v>
      </c>
      <c r="F29" s="16">
        <f t="shared" si="10"/>
        <v>108.90756302521008</v>
      </c>
      <c r="G29" s="16">
        <f t="shared" si="11"/>
        <v>151.26050420168067</v>
      </c>
      <c r="H29" s="53">
        <f t="shared" si="12"/>
        <v>15.610084033613443</v>
      </c>
      <c r="I29" s="53">
        <f t="shared" si="13"/>
        <v>33.821848739495799</v>
      </c>
      <c r="J29" s="16">
        <f t="shared" si="14"/>
        <v>619.19999999999993</v>
      </c>
      <c r="K29" s="53">
        <f t="shared" si="15"/>
        <v>260.1680672268908</v>
      </c>
      <c r="L29" s="53">
        <f t="shared" si="16"/>
        <v>520.3361344537816</v>
      </c>
      <c r="O29" s="54">
        <v>129.6</v>
      </c>
      <c r="P29" s="54">
        <v>180</v>
      </c>
      <c r="Q29" s="54">
        <f t="shared" si="17"/>
        <v>309.60000000000002</v>
      </c>
      <c r="R29">
        <f t="shared" si="18"/>
        <v>259.2</v>
      </c>
      <c r="S29">
        <f t="shared" si="19"/>
        <v>360</v>
      </c>
    </row>
    <row r="30" spans="2:20" ht="118.5" customHeight="1" x14ac:dyDescent="0.25">
      <c r="B30" s="11" t="s">
        <v>74</v>
      </c>
      <c r="C30" s="11" t="s">
        <v>25</v>
      </c>
      <c r="D30" s="15" t="s">
        <v>75</v>
      </c>
      <c r="E30" s="16">
        <v>0</v>
      </c>
      <c r="F30" s="16">
        <f t="shared" si="10"/>
        <v>18.151260504201684</v>
      </c>
      <c r="G30" s="16">
        <f t="shared" si="11"/>
        <v>151.26050420168067</v>
      </c>
      <c r="H30" s="53">
        <f t="shared" si="12"/>
        <v>10.164705882352941</v>
      </c>
      <c r="I30" s="53">
        <f t="shared" si="13"/>
        <v>22.023529411764706</v>
      </c>
      <c r="J30" s="16">
        <f t="shared" si="14"/>
        <v>0</v>
      </c>
      <c r="K30" s="53">
        <f t="shared" si="15"/>
        <v>169.41176470588235</v>
      </c>
      <c r="L30" s="53">
        <f t="shared" si="16"/>
        <v>0</v>
      </c>
      <c r="O30" s="54">
        <v>21.6</v>
      </c>
      <c r="P30" s="54">
        <v>180</v>
      </c>
      <c r="Q30" s="54">
        <f t="shared" si="17"/>
        <v>201.6</v>
      </c>
      <c r="R30">
        <f t="shared" si="18"/>
        <v>0</v>
      </c>
      <c r="S30">
        <f t="shared" si="19"/>
        <v>0</v>
      </c>
    </row>
    <row r="31" spans="2:20" ht="111.75" customHeight="1" x14ac:dyDescent="0.25">
      <c r="B31" s="11" t="s">
        <v>76</v>
      </c>
      <c r="C31" s="11" t="s">
        <v>25</v>
      </c>
      <c r="D31" s="15" t="s">
        <v>77</v>
      </c>
      <c r="E31" s="16">
        <v>1</v>
      </c>
      <c r="F31" s="16">
        <f t="shared" si="10"/>
        <v>0</v>
      </c>
      <c r="G31" s="16">
        <f t="shared" si="11"/>
        <v>126.05042016806723</v>
      </c>
      <c r="H31" s="53">
        <f t="shared" si="12"/>
        <v>7.5630252100840334</v>
      </c>
      <c r="I31" s="53">
        <f t="shared" si="13"/>
        <v>16.386554621848742</v>
      </c>
      <c r="J31" s="16">
        <f t="shared" si="14"/>
        <v>150</v>
      </c>
      <c r="K31" s="53">
        <f t="shared" si="15"/>
        <v>126.05042016806723</v>
      </c>
      <c r="L31" s="53">
        <f t="shared" si="16"/>
        <v>126.05042016806723</v>
      </c>
      <c r="O31" s="54">
        <v>0</v>
      </c>
      <c r="P31" s="54">
        <v>150</v>
      </c>
      <c r="Q31" s="54">
        <f t="shared" si="17"/>
        <v>150</v>
      </c>
      <c r="R31">
        <f t="shared" si="18"/>
        <v>0</v>
      </c>
      <c r="S31">
        <f t="shared" si="19"/>
        <v>150</v>
      </c>
    </row>
    <row r="32" spans="2:20" ht="30" x14ac:dyDescent="0.25">
      <c r="B32" s="11" t="s">
        <v>78</v>
      </c>
      <c r="C32" s="11" t="s">
        <v>25</v>
      </c>
      <c r="D32" s="15" t="s">
        <v>79</v>
      </c>
      <c r="E32" s="16">
        <v>1</v>
      </c>
      <c r="F32" s="16">
        <f t="shared" si="10"/>
        <v>75.630252100840337</v>
      </c>
      <c r="G32" s="16">
        <f t="shared" si="11"/>
        <v>0</v>
      </c>
      <c r="H32" s="53">
        <f t="shared" si="12"/>
        <v>4.53781512605042</v>
      </c>
      <c r="I32" s="53">
        <f t="shared" si="13"/>
        <v>9.8319327731092443</v>
      </c>
      <c r="J32" s="16">
        <f t="shared" si="14"/>
        <v>90</v>
      </c>
      <c r="K32" s="53">
        <f t="shared" si="15"/>
        <v>75.630252100840337</v>
      </c>
      <c r="L32" s="53">
        <f t="shared" si="16"/>
        <v>75.630252100840337</v>
      </c>
      <c r="O32" s="54">
        <v>90</v>
      </c>
      <c r="P32" s="54">
        <v>0</v>
      </c>
      <c r="Q32" s="54">
        <f t="shared" si="17"/>
        <v>90</v>
      </c>
      <c r="R32">
        <f t="shared" si="18"/>
        <v>90</v>
      </c>
      <c r="S32">
        <f t="shared" si="19"/>
        <v>0</v>
      </c>
    </row>
    <row r="33" spans="2:20" ht="30" x14ac:dyDescent="0.25">
      <c r="B33" s="11" t="s">
        <v>80</v>
      </c>
      <c r="C33" s="11"/>
      <c r="D33" s="15" t="s">
        <v>81</v>
      </c>
      <c r="E33" s="16">
        <v>1</v>
      </c>
      <c r="F33" s="16">
        <f t="shared" si="10"/>
        <v>100.84033613445379</v>
      </c>
      <c r="G33" s="16">
        <f t="shared" si="11"/>
        <v>0</v>
      </c>
      <c r="H33" s="53">
        <f t="shared" si="12"/>
        <v>6.0504201680672276</v>
      </c>
      <c r="I33" s="53">
        <f t="shared" si="13"/>
        <v>13.109243697478993</v>
      </c>
      <c r="J33" s="16">
        <f t="shared" si="14"/>
        <v>120.00000000000001</v>
      </c>
      <c r="K33" s="53">
        <f t="shared" si="15"/>
        <v>100.84033613445379</v>
      </c>
      <c r="L33" s="53">
        <f t="shared" si="16"/>
        <v>100.84033613445379</v>
      </c>
      <c r="O33" s="54">
        <v>120</v>
      </c>
      <c r="P33" s="54">
        <v>0</v>
      </c>
      <c r="Q33" s="54">
        <f t="shared" si="17"/>
        <v>120</v>
      </c>
      <c r="R33">
        <f t="shared" si="18"/>
        <v>120</v>
      </c>
      <c r="S33">
        <f t="shared" si="19"/>
        <v>0</v>
      </c>
    </row>
    <row r="34" spans="2:20" ht="105" customHeight="1" x14ac:dyDescent="0.25">
      <c r="B34" s="11" t="s">
        <v>82</v>
      </c>
      <c r="C34" s="11" t="s">
        <v>25</v>
      </c>
      <c r="D34" s="15" t="s">
        <v>83</v>
      </c>
      <c r="E34" s="16">
        <v>1</v>
      </c>
      <c r="F34" s="16">
        <f t="shared" si="10"/>
        <v>0</v>
      </c>
      <c r="G34" s="16">
        <f t="shared" si="11"/>
        <v>92.436974789915965</v>
      </c>
      <c r="H34" s="53">
        <f t="shared" si="12"/>
        <v>5.5462184873949578</v>
      </c>
      <c r="I34" s="53">
        <f t="shared" si="13"/>
        <v>12.016806722689076</v>
      </c>
      <c r="J34" s="16">
        <f t="shared" si="14"/>
        <v>110</v>
      </c>
      <c r="K34" s="53">
        <f t="shared" si="15"/>
        <v>92.436974789915965</v>
      </c>
      <c r="L34" s="53">
        <f t="shared" si="16"/>
        <v>92.436974789915965</v>
      </c>
      <c r="O34" s="54">
        <v>0</v>
      </c>
      <c r="P34" s="54">
        <v>110</v>
      </c>
      <c r="Q34" s="54">
        <f t="shared" si="17"/>
        <v>110</v>
      </c>
      <c r="R34">
        <f t="shared" si="18"/>
        <v>0</v>
      </c>
      <c r="S34">
        <f t="shared" si="19"/>
        <v>110</v>
      </c>
    </row>
    <row r="35" spans="2:20" ht="30" x14ac:dyDescent="0.25">
      <c r="B35" s="11" t="s">
        <v>84</v>
      </c>
      <c r="C35" s="11" t="s">
        <v>25</v>
      </c>
      <c r="D35" s="15" t="s">
        <v>85</v>
      </c>
      <c r="E35" s="16">
        <v>1</v>
      </c>
      <c r="F35" s="16">
        <f t="shared" si="10"/>
        <v>33.613445378151262</v>
      </c>
      <c r="G35" s="16">
        <f t="shared" si="11"/>
        <v>0</v>
      </c>
      <c r="H35" s="53">
        <f t="shared" si="12"/>
        <v>2.0168067226890756</v>
      </c>
      <c r="I35" s="53">
        <f t="shared" si="13"/>
        <v>4.3697478991596643</v>
      </c>
      <c r="J35" s="16">
        <f t="shared" si="14"/>
        <v>40</v>
      </c>
      <c r="K35" s="53">
        <f t="shared" si="15"/>
        <v>33.613445378151262</v>
      </c>
      <c r="L35" s="53">
        <f t="shared" si="16"/>
        <v>33.613445378151262</v>
      </c>
      <c r="O35" s="54">
        <v>40</v>
      </c>
      <c r="P35" s="54">
        <v>0</v>
      </c>
      <c r="Q35" s="54">
        <f t="shared" si="17"/>
        <v>40</v>
      </c>
      <c r="R35">
        <f t="shared" si="18"/>
        <v>40</v>
      </c>
      <c r="S35">
        <f t="shared" si="19"/>
        <v>0</v>
      </c>
    </row>
    <row r="36" spans="2:20" ht="30" x14ac:dyDescent="0.25">
      <c r="B36" s="11" t="s">
        <v>86</v>
      </c>
      <c r="C36" s="11"/>
      <c r="D36" s="15" t="s">
        <v>87</v>
      </c>
      <c r="E36" s="16">
        <v>1</v>
      </c>
      <c r="F36" s="16">
        <f t="shared" si="10"/>
        <v>67.226890756302524</v>
      </c>
      <c r="G36" s="16">
        <f t="shared" si="11"/>
        <v>0</v>
      </c>
      <c r="H36" s="53">
        <f t="shared" si="12"/>
        <v>4.0336134453781511</v>
      </c>
      <c r="I36" s="53">
        <f t="shared" si="13"/>
        <v>8.7394957983193287</v>
      </c>
      <c r="J36" s="16">
        <f t="shared" si="14"/>
        <v>80</v>
      </c>
      <c r="K36" s="53">
        <f t="shared" si="15"/>
        <v>67.226890756302524</v>
      </c>
      <c r="L36" s="53">
        <f t="shared" si="16"/>
        <v>67.226890756302524</v>
      </c>
      <c r="O36" s="54">
        <v>80</v>
      </c>
      <c r="P36" s="54">
        <v>0</v>
      </c>
      <c r="Q36" s="54">
        <f t="shared" si="17"/>
        <v>80</v>
      </c>
      <c r="R36">
        <f t="shared" si="18"/>
        <v>80</v>
      </c>
      <c r="S36">
        <f t="shared" si="19"/>
        <v>0</v>
      </c>
    </row>
    <row r="37" spans="2:20" ht="125.25" customHeight="1" x14ac:dyDescent="0.25">
      <c r="B37" s="11" t="s">
        <v>88</v>
      </c>
      <c r="C37" s="11" t="s">
        <v>25</v>
      </c>
      <c r="D37" s="15" t="s">
        <v>89</v>
      </c>
      <c r="E37" s="16">
        <v>1</v>
      </c>
      <c r="F37" s="16">
        <f t="shared" si="10"/>
        <v>0</v>
      </c>
      <c r="G37" s="16">
        <f t="shared" si="11"/>
        <v>168.0672268907563</v>
      </c>
      <c r="H37" s="53">
        <f t="shared" si="12"/>
        <v>10.084033613445378</v>
      </c>
      <c r="I37" s="53">
        <f t="shared" si="13"/>
        <v>21.84873949579832</v>
      </c>
      <c r="J37" s="16">
        <f t="shared" si="14"/>
        <v>200</v>
      </c>
      <c r="K37" s="53">
        <f t="shared" si="15"/>
        <v>168.0672268907563</v>
      </c>
      <c r="L37" s="53">
        <f t="shared" si="16"/>
        <v>168.0672268907563</v>
      </c>
      <c r="O37" s="54">
        <v>0</v>
      </c>
      <c r="P37" s="54">
        <v>200</v>
      </c>
      <c r="Q37" s="54">
        <f t="shared" si="17"/>
        <v>200</v>
      </c>
      <c r="R37">
        <f t="shared" si="18"/>
        <v>0</v>
      </c>
      <c r="S37">
        <f t="shared" si="19"/>
        <v>200</v>
      </c>
    </row>
    <row r="38" spans="2:20" ht="30" x14ac:dyDescent="0.25">
      <c r="B38" s="11" t="s">
        <v>90</v>
      </c>
      <c r="C38" s="11" t="s">
        <v>25</v>
      </c>
      <c r="D38" s="15" t="s">
        <v>91</v>
      </c>
      <c r="E38" s="16">
        <v>1</v>
      </c>
      <c r="F38" s="16">
        <f t="shared" si="10"/>
        <v>84.033613445378151</v>
      </c>
      <c r="G38" s="16">
        <f t="shared" si="11"/>
        <v>0</v>
      </c>
      <c r="H38" s="53">
        <f t="shared" si="12"/>
        <v>5.0420168067226889</v>
      </c>
      <c r="I38" s="53">
        <f t="shared" si="13"/>
        <v>10.92436974789916</v>
      </c>
      <c r="J38" s="16">
        <f t="shared" si="14"/>
        <v>100</v>
      </c>
      <c r="K38" s="53">
        <f t="shared" si="15"/>
        <v>84.033613445378151</v>
      </c>
      <c r="L38" s="53">
        <f t="shared" si="16"/>
        <v>84.033613445378151</v>
      </c>
      <c r="O38" s="54">
        <v>100</v>
      </c>
      <c r="P38" s="54">
        <v>0</v>
      </c>
      <c r="Q38" s="54">
        <f t="shared" si="17"/>
        <v>100</v>
      </c>
      <c r="R38">
        <f t="shared" si="18"/>
        <v>100</v>
      </c>
      <c r="S38">
        <f t="shared" si="19"/>
        <v>0</v>
      </c>
    </row>
    <row r="39" spans="2:20" ht="30" x14ac:dyDescent="0.25">
      <c r="B39" s="11" t="s">
        <v>92</v>
      </c>
      <c r="C39" s="11"/>
      <c r="D39" s="15" t="s">
        <v>93</v>
      </c>
      <c r="E39" s="16">
        <v>1</v>
      </c>
      <c r="F39" s="16">
        <f t="shared" si="10"/>
        <v>126.05042016806723</v>
      </c>
      <c r="G39" s="16">
        <f t="shared" si="11"/>
        <v>0</v>
      </c>
      <c r="H39" s="53">
        <f t="shared" si="12"/>
        <v>7.5630252100840334</v>
      </c>
      <c r="I39" s="53">
        <f t="shared" si="13"/>
        <v>16.386554621848742</v>
      </c>
      <c r="J39" s="16">
        <f t="shared" si="14"/>
        <v>150</v>
      </c>
      <c r="K39" s="53">
        <f t="shared" si="15"/>
        <v>126.05042016806723</v>
      </c>
      <c r="L39" s="53">
        <f t="shared" si="16"/>
        <v>126.05042016806723</v>
      </c>
      <c r="O39" s="54">
        <v>150</v>
      </c>
      <c r="P39" s="54">
        <v>0</v>
      </c>
      <c r="Q39" s="54">
        <f t="shared" si="17"/>
        <v>150</v>
      </c>
      <c r="R39">
        <f t="shared" si="18"/>
        <v>150</v>
      </c>
      <c r="S39">
        <f t="shared" si="19"/>
        <v>0</v>
      </c>
    </row>
    <row r="40" spans="2:20" ht="45" x14ac:dyDescent="0.25">
      <c r="B40" s="11" t="s">
        <v>94</v>
      </c>
      <c r="C40" s="11" t="s">
        <v>25</v>
      </c>
      <c r="D40" s="15" t="s">
        <v>95</v>
      </c>
      <c r="E40" s="16">
        <v>1</v>
      </c>
      <c r="F40" s="16">
        <f t="shared" si="10"/>
        <v>126.05042016806723</v>
      </c>
      <c r="G40" s="16">
        <f t="shared" si="11"/>
        <v>16.806722689075631</v>
      </c>
      <c r="H40" s="53">
        <f t="shared" si="12"/>
        <v>8.5714285714285712</v>
      </c>
      <c r="I40" s="53">
        <f t="shared" si="13"/>
        <v>18.571428571428573</v>
      </c>
      <c r="J40" s="16">
        <f t="shared" si="14"/>
        <v>170.00000000000003</v>
      </c>
      <c r="K40" s="53">
        <f t="shared" si="15"/>
        <v>142.85714285714286</v>
      </c>
      <c r="L40" s="53">
        <f t="shared" si="16"/>
        <v>142.85714285714286</v>
      </c>
      <c r="O40" s="54">
        <v>150</v>
      </c>
      <c r="P40" s="54">
        <v>20</v>
      </c>
      <c r="Q40" s="54">
        <f t="shared" si="17"/>
        <v>170</v>
      </c>
      <c r="R40">
        <f t="shared" si="18"/>
        <v>150</v>
      </c>
      <c r="S40">
        <f t="shared" si="19"/>
        <v>20</v>
      </c>
    </row>
    <row r="41" spans="2:20" ht="150" customHeight="1" x14ac:dyDescent="0.25">
      <c r="B41" s="11" t="s">
        <v>96</v>
      </c>
      <c r="C41" s="11" t="s">
        <v>60</v>
      </c>
      <c r="D41" s="15" t="s">
        <v>97</v>
      </c>
      <c r="E41" s="16">
        <v>60</v>
      </c>
      <c r="F41" s="16">
        <f t="shared" si="10"/>
        <v>0</v>
      </c>
      <c r="G41" s="16">
        <f t="shared" si="11"/>
        <v>42.016806722689076</v>
      </c>
      <c r="H41" s="53">
        <f t="shared" si="12"/>
        <v>2.5210084033613445</v>
      </c>
      <c r="I41" s="53">
        <f t="shared" si="13"/>
        <v>5.46218487394958</v>
      </c>
      <c r="J41" s="16">
        <f t="shared" si="14"/>
        <v>3000</v>
      </c>
      <c r="K41" s="53">
        <f t="shared" si="15"/>
        <v>42.016806722689076</v>
      </c>
      <c r="L41" s="53">
        <f t="shared" si="16"/>
        <v>2521.0084033613443</v>
      </c>
      <c r="O41" s="54">
        <v>0</v>
      </c>
      <c r="P41" s="54">
        <v>50</v>
      </c>
      <c r="Q41" s="54">
        <f t="shared" si="17"/>
        <v>50</v>
      </c>
      <c r="R41">
        <f t="shared" si="18"/>
        <v>0</v>
      </c>
      <c r="S41">
        <f t="shared" si="19"/>
        <v>3000</v>
      </c>
    </row>
    <row r="42" spans="2:20" ht="45" x14ac:dyDescent="0.25">
      <c r="B42" s="11" t="s">
        <v>98</v>
      </c>
      <c r="C42" s="11" t="s">
        <v>25</v>
      </c>
      <c r="D42" s="15" t="s">
        <v>99</v>
      </c>
      <c r="E42" s="16">
        <v>1</v>
      </c>
      <c r="F42" s="16">
        <f t="shared" si="10"/>
        <v>29.411764705882355</v>
      </c>
      <c r="G42" s="16">
        <f t="shared" si="11"/>
        <v>42.016806722689076</v>
      </c>
      <c r="H42" s="53">
        <f t="shared" si="12"/>
        <v>4.2857142857142856</v>
      </c>
      <c r="I42" s="53">
        <f t="shared" si="13"/>
        <v>9.2857142857142865</v>
      </c>
      <c r="J42" s="16">
        <f t="shared" si="14"/>
        <v>85.000000000000014</v>
      </c>
      <c r="K42" s="53">
        <f t="shared" si="15"/>
        <v>71.428571428571431</v>
      </c>
      <c r="L42" s="53">
        <f t="shared" si="16"/>
        <v>71.428571428571431</v>
      </c>
      <c r="O42" s="54">
        <v>35</v>
      </c>
      <c r="P42" s="54">
        <v>50</v>
      </c>
      <c r="Q42" s="54">
        <f t="shared" si="17"/>
        <v>85</v>
      </c>
      <c r="R42">
        <f t="shared" si="18"/>
        <v>35</v>
      </c>
      <c r="S42">
        <f t="shared" si="19"/>
        <v>50</v>
      </c>
    </row>
    <row r="43" spans="2:20" ht="51" customHeight="1" x14ac:dyDescent="0.25">
      <c r="B43" s="11" t="s">
        <v>100</v>
      </c>
      <c r="C43" s="11"/>
      <c r="D43" s="15" t="s">
        <v>101</v>
      </c>
      <c r="E43" s="16">
        <v>3</v>
      </c>
      <c r="F43" s="16">
        <f t="shared" si="10"/>
        <v>0.92436974789915982</v>
      </c>
      <c r="G43" s="16">
        <f t="shared" si="11"/>
        <v>0</v>
      </c>
      <c r="H43" s="53">
        <f t="shared" si="12"/>
        <v>5.5462184873949584E-2</v>
      </c>
      <c r="I43" s="53">
        <f t="shared" si="13"/>
        <v>0.12016806722689079</v>
      </c>
      <c r="J43" s="16">
        <f t="shared" si="14"/>
        <v>3.3000000000000007</v>
      </c>
      <c r="K43" s="53">
        <f t="shared" si="15"/>
        <v>0.92436974789915982</v>
      </c>
      <c r="L43" s="53">
        <f t="shared" si="16"/>
        <v>2.7731092436974794</v>
      </c>
      <c r="O43" s="54">
        <v>1.1000000000000001</v>
      </c>
      <c r="P43" s="54">
        <v>0</v>
      </c>
      <c r="Q43" s="54">
        <f t="shared" si="17"/>
        <v>1.1000000000000001</v>
      </c>
      <c r="R43">
        <f t="shared" si="18"/>
        <v>3.3000000000000003</v>
      </c>
      <c r="S43">
        <f t="shared" si="19"/>
        <v>0</v>
      </c>
    </row>
    <row r="44" spans="2:20" ht="117.75" customHeight="1" x14ac:dyDescent="0.25">
      <c r="B44" s="11" t="s">
        <v>102</v>
      </c>
      <c r="C44" s="11"/>
      <c r="D44" s="15" t="s">
        <v>103</v>
      </c>
      <c r="E44" s="16">
        <v>1</v>
      </c>
      <c r="F44" s="16">
        <f t="shared" si="10"/>
        <v>184.87394957983193</v>
      </c>
      <c r="G44" s="16">
        <f t="shared" si="11"/>
        <v>16.806722689075631</v>
      </c>
      <c r="H44" s="53">
        <f t="shared" si="12"/>
        <v>12.100840336134453</v>
      </c>
      <c r="I44" s="53">
        <f t="shared" si="13"/>
        <v>26.218487394957982</v>
      </c>
      <c r="J44" s="16">
        <f t="shared" si="14"/>
        <v>239.99999999999997</v>
      </c>
      <c r="K44" s="53">
        <f t="shared" si="15"/>
        <v>201.68067226890759</v>
      </c>
      <c r="L44" s="53">
        <f t="shared" si="16"/>
        <v>201.68067226890759</v>
      </c>
      <c r="O44" s="54">
        <v>220</v>
      </c>
      <c r="P44" s="54">
        <v>20</v>
      </c>
      <c r="Q44" s="54">
        <f t="shared" si="17"/>
        <v>240</v>
      </c>
      <c r="R44">
        <f t="shared" si="18"/>
        <v>220</v>
      </c>
      <c r="S44">
        <f t="shared" si="19"/>
        <v>20</v>
      </c>
    </row>
    <row r="45" spans="2:20" x14ac:dyDescent="0.25">
      <c r="D45" s="55"/>
      <c r="E45" s="1"/>
      <c r="F45" s="1"/>
      <c r="G45" s="1"/>
      <c r="H45" s="54"/>
      <c r="I45" s="54"/>
      <c r="J45" s="1"/>
      <c r="K45" s="54"/>
      <c r="L45" s="54"/>
      <c r="O45" s="54"/>
      <c r="P45" s="54"/>
      <c r="Q45" s="54"/>
    </row>
    <row r="46" spans="2:20" x14ac:dyDescent="0.25">
      <c r="E46" s="1"/>
      <c r="F46" s="1"/>
      <c r="H46" s="1"/>
      <c r="I46" s="1"/>
      <c r="J46" s="1">
        <f>SUM(J28:J44)</f>
        <v>5392.5</v>
      </c>
      <c r="K46" s="1">
        <f>SUM(K28:K44)</f>
        <v>1959.9159663865548</v>
      </c>
      <c r="L46" s="1">
        <f>SUM(L28:L44)</f>
        <v>4531.5126050420167</v>
      </c>
      <c r="R46" s="1">
        <f>SUM(R28:R44)</f>
        <v>1247.5</v>
      </c>
      <c r="S46" s="1">
        <f>SUM(S28:S44)</f>
        <v>4145</v>
      </c>
      <c r="T46" s="1">
        <f>R46+S46</f>
        <v>5392.5</v>
      </c>
    </row>
    <row r="47" spans="2:20" x14ac:dyDescent="0.25">
      <c r="E47" s="1"/>
      <c r="F47" s="1"/>
      <c r="G47" s="1"/>
    </row>
    <row r="48" spans="2:20" x14ac:dyDescent="0.25">
      <c r="B48" s="98" t="s">
        <v>104</v>
      </c>
      <c r="C48" s="98"/>
      <c r="D48" s="98"/>
      <c r="E48" s="9"/>
      <c r="F48" s="9"/>
      <c r="G48" s="9"/>
      <c r="H48" s="102"/>
      <c r="I48" s="102"/>
      <c r="J48" s="102"/>
      <c r="K48" s="103"/>
      <c r="L48" s="103"/>
    </row>
    <row r="49" spans="2:20" ht="92.25" customHeight="1" x14ac:dyDescent="0.25">
      <c r="B49" s="11" t="s">
        <v>105</v>
      </c>
      <c r="C49" s="11" t="s">
        <v>25</v>
      </c>
      <c r="D49" s="15" t="s">
        <v>106</v>
      </c>
      <c r="E49" s="13">
        <v>1</v>
      </c>
      <c r="F49" s="13">
        <f>K49-G49</f>
        <v>203.69747899159665</v>
      </c>
      <c r="G49" s="13">
        <f>P49</f>
        <v>40</v>
      </c>
      <c r="H49" s="53">
        <f>(F49+G49)*0.06</f>
        <v>14.621848739495798</v>
      </c>
      <c r="I49" s="53">
        <f>(G49+F49)*0.13</f>
        <v>31.680672268907568</v>
      </c>
      <c r="J49" s="16">
        <f>(F49+G49+H49+I49)*E49</f>
        <v>290.00000000000006</v>
      </c>
      <c r="K49" s="53">
        <f>Q49/1.19</f>
        <v>243.69747899159665</v>
      </c>
      <c r="L49" s="53">
        <f>K49*E49</f>
        <v>243.69747899159665</v>
      </c>
      <c r="O49" s="54">
        <v>250</v>
      </c>
      <c r="P49" s="54">
        <v>40</v>
      </c>
      <c r="Q49" s="54">
        <f>O49+P49</f>
        <v>290</v>
      </c>
      <c r="R49">
        <f>O49*E49</f>
        <v>250</v>
      </c>
      <c r="S49">
        <f>P49*E49</f>
        <v>40</v>
      </c>
    </row>
    <row r="50" spans="2:20" x14ac:dyDescent="0.25">
      <c r="D50" s="55"/>
      <c r="E50" s="1"/>
      <c r="F50" s="1"/>
      <c r="G50" s="1"/>
      <c r="H50" s="1"/>
      <c r="I50" s="1"/>
      <c r="J50" s="1"/>
      <c r="O50" s="54"/>
      <c r="P50" s="54"/>
      <c r="Q50" s="54"/>
    </row>
    <row r="51" spans="2:20" x14ac:dyDescent="0.25">
      <c r="E51" s="1"/>
      <c r="F51" s="1"/>
      <c r="J51" s="1">
        <f>SUM(J49)</f>
        <v>290.00000000000006</v>
      </c>
      <c r="K51" s="1">
        <f>SUM(K49)</f>
        <v>243.69747899159665</v>
      </c>
      <c r="L51" s="1">
        <f>SUM(L49)</f>
        <v>243.69747899159665</v>
      </c>
      <c r="R51" s="1">
        <f>SUM(R49)</f>
        <v>250</v>
      </c>
      <c r="S51" s="1">
        <f>SUM(S49)</f>
        <v>40</v>
      </c>
      <c r="T51" s="1">
        <f>R51+S51</f>
        <v>290</v>
      </c>
    </row>
    <row r="52" spans="2:20" x14ac:dyDescent="0.25">
      <c r="E52" s="1"/>
      <c r="F52" s="1"/>
      <c r="G52" s="1"/>
    </row>
    <row r="53" spans="2:20" ht="37.5" x14ac:dyDescent="0.3">
      <c r="D53" s="24" t="s">
        <v>229</v>
      </c>
      <c r="E53" s="25"/>
      <c r="F53" s="26"/>
      <c r="G53" s="27">
        <f>J25+J46+J51</f>
        <v>37282.75</v>
      </c>
    </row>
    <row r="55" spans="2:20" ht="21" x14ac:dyDescent="0.35">
      <c r="D55" s="31" t="s">
        <v>108</v>
      </c>
      <c r="E55" s="32"/>
      <c r="F55" s="32"/>
      <c r="G55" s="33">
        <f>R25+R46+R51</f>
        <v>28641.75</v>
      </c>
    </row>
    <row r="56" spans="2:20" ht="21" x14ac:dyDescent="0.35">
      <c r="D56" s="31" t="s">
        <v>109</v>
      </c>
      <c r="E56" s="32"/>
      <c r="F56" s="32"/>
      <c r="G56" s="33">
        <f>S25+S46+S51</f>
        <v>8641</v>
      </c>
    </row>
  </sheetData>
  <mergeCells count="7">
    <mergeCell ref="B4:D4"/>
    <mergeCell ref="B27:D27"/>
    <mergeCell ref="H27:J27"/>
    <mergeCell ref="K27:L27"/>
    <mergeCell ref="B48:D48"/>
    <mergeCell ref="H48:J48"/>
    <mergeCell ref="K48:L4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6"/>
  <sheetViews>
    <sheetView topLeftCell="D49" zoomScale="65" zoomScaleNormal="65" workbookViewId="0">
      <selection activeCell="R5" sqref="R5"/>
    </sheetView>
  </sheetViews>
  <sheetFormatPr baseColWidth="10" defaultColWidth="10.5703125" defaultRowHeight="15" x14ac:dyDescent="0.25"/>
  <cols>
    <col min="1" max="1" width="14.42578125" customWidth="1"/>
    <col min="4" max="4" width="57.28515625" customWidth="1"/>
    <col min="5" max="5" width="12.28515625" customWidth="1"/>
    <col min="6" max="6" width="13.85546875" customWidth="1"/>
    <col min="7" max="7" width="14.28515625" customWidth="1"/>
    <col min="8" max="8" width="15.5703125" customWidth="1"/>
    <col min="9" max="9" width="13.7109375" customWidth="1"/>
    <col min="10" max="10" width="15.7109375" customWidth="1"/>
    <col min="15" max="15" width="14.7109375" customWidth="1"/>
    <col min="16" max="16" width="15" customWidth="1"/>
    <col min="18" max="18" width="18.85546875" customWidth="1"/>
    <col min="19" max="19" width="19.85546875" customWidth="1"/>
    <col min="21" max="21" width="16.85546875" customWidth="1"/>
    <col min="22" max="22" width="17.28515625" customWidth="1"/>
  </cols>
  <sheetData>
    <row r="1" spans="2:19" x14ac:dyDescent="0.25">
      <c r="B1" t="s">
        <v>230</v>
      </c>
    </row>
    <row r="2" spans="2:19" ht="45" x14ac:dyDescent="0.25">
      <c r="B2" s="2" t="s">
        <v>0</v>
      </c>
      <c r="C2" s="3" t="s">
        <v>1</v>
      </c>
      <c r="D2" s="2" t="s">
        <v>2</v>
      </c>
      <c r="E2" s="2" t="s">
        <v>3</v>
      </c>
      <c r="F2" s="4" t="s">
        <v>4</v>
      </c>
      <c r="G2" s="5" t="s">
        <v>5</v>
      </c>
      <c r="H2" s="50" t="s">
        <v>215</v>
      </c>
      <c r="I2" s="50" t="s">
        <v>216</v>
      </c>
      <c r="J2" s="2" t="s">
        <v>217</v>
      </c>
      <c r="K2" s="4" t="s">
        <v>6</v>
      </c>
      <c r="L2" s="5" t="s">
        <v>7</v>
      </c>
    </row>
    <row r="4" spans="2:19" ht="18" customHeight="1" x14ac:dyDescent="0.25">
      <c r="B4" s="98" t="s">
        <v>113</v>
      </c>
      <c r="C4" s="98"/>
      <c r="D4" s="98"/>
      <c r="E4" s="9"/>
      <c r="F4" s="9"/>
      <c r="G4" s="9"/>
      <c r="H4" s="9"/>
      <c r="I4" s="9"/>
      <c r="J4" s="51"/>
      <c r="K4" s="9"/>
      <c r="L4" s="51"/>
      <c r="O4" t="s">
        <v>4</v>
      </c>
      <c r="P4" t="s">
        <v>5</v>
      </c>
      <c r="Q4" t="s">
        <v>7</v>
      </c>
      <c r="R4" t="s">
        <v>218</v>
      </c>
      <c r="S4" t="s">
        <v>219</v>
      </c>
    </row>
    <row r="5" spans="2:19" ht="90" x14ac:dyDescent="0.25">
      <c r="B5" s="11" t="s">
        <v>24</v>
      </c>
      <c r="C5" s="11" t="s">
        <v>25</v>
      </c>
      <c r="D5" s="12" t="s">
        <v>26</v>
      </c>
      <c r="E5" s="16">
        <v>2</v>
      </c>
      <c r="F5" s="16">
        <f t="shared" ref="F5:F21" si="0">+IF(27=0,0,O5/1.19)</f>
        <v>8364.7058823529424</v>
      </c>
      <c r="G5" s="16">
        <f t="shared" ref="G5:G21" si="1">+IF(27=0,0,P5/1.19)</f>
        <v>100.84033613445379</v>
      </c>
      <c r="H5" s="14">
        <f t="shared" ref="H5:H23" si="2">(F5+G5)*0.06</f>
        <v>507.93277310924373</v>
      </c>
      <c r="I5" s="14">
        <f t="shared" ref="I5:I23" si="3">(G5+F5)*0.13</f>
        <v>1100.5210084033615</v>
      </c>
      <c r="J5" s="13">
        <f t="shared" ref="J5:J23" si="4">(F5+G5+H5+I5)*E5</f>
        <v>20148</v>
      </c>
      <c r="K5" s="14">
        <f t="shared" ref="K5:K23" si="5">Q5/1.19</f>
        <v>8465.5462184873959</v>
      </c>
      <c r="L5" s="53">
        <f t="shared" ref="L5:L23" si="6">K5*E5</f>
        <v>16931.092436974792</v>
      </c>
      <c r="O5" s="54">
        <v>9954</v>
      </c>
      <c r="P5" s="54">
        <v>120</v>
      </c>
      <c r="Q5" s="54">
        <f t="shared" ref="Q5:Q18" si="7">(O5+P5)</f>
        <v>10074</v>
      </c>
      <c r="R5">
        <f t="shared" ref="R5:R23" si="8">O5*E5</f>
        <v>19908</v>
      </c>
      <c r="S5">
        <f t="shared" ref="S5:S23" si="9">P5*E5</f>
        <v>240</v>
      </c>
    </row>
    <row r="6" spans="2:19" ht="115.5" customHeight="1" x14ac:dyDescent="0.25">
      <c r="B6" s="11" t="s">
        <v>27</v>
      </c>
      <c r="C6" s="11" t="s">
        <v>25</v>
      </c>
      <c r="D6" s="15" t="s">
        <v>28</v>
      </c>
      <c r="E6" s="16">
        <v>1</v>
      </c>
      <c r="F6" s="16">
        <f t="shared" si="0"/>
        <v>701.68067226890764</v>
      </c>
      <c r="G6" s="16">
        <f t="shared" si="1"/>
        <v>126.05042016806723</v>
      </c>
      <c r="H6" s="53">
        <f t="shared" si="2"/>
        <v>49.663865546218496</v>
      </c>
      <c r="I6" s="53">
        <f t="shared" si="3"/>
        <v>107.60504201680673</v>
      </c>
      <c r="J6" s="16">
        <f t="shared" si="4"/>
        <v>985.00000000000011</v>
      </c>
      <c r="K6" s="53">
        <f t="shared" si="5"/>
        <v>827.73109243697479</v>
      </c>
      <c r="L6" s="53">
        <f t="shared" si="6"/>
        <v>827.73109243697479</v>
      </c>
      <c r="O6" s="54">
        <v>835</v>
      </c>
      <c r="P6" s="54">
        <v>150</v>
      </c>
      <c r="Q6" s="54">
        <f t="shared" si="7"/>
        <v>985</v>
      </c>
      <c r="R6">
        <f t="shared" si="8"/>
        <v>835</v>
      </c>
      <c r="S6">
        <f t="shared" si="9"/>
        <v>150</v>
      </c>
    </row>
    <row r="7" spans="2:19" ht="60" x14ac:dyDescent="0.25">
      <c r="B7" s="11" t="s">
        <v>29</v>
      </c>
      <c r="C7" s="11" t="s">
        <v>25</v>
      </c>
      <c r="D7" s="17" t="s">
        <v>30</v>
      </c>
      <c r="E7" s="16">
        <v>2</v>
      </c>
      <c r="F7" s="16">
        <f t="shared" si="0"/>
        <v>924.36974789915973</v>
      </c>
      <c r="G7" s="16">
        <f t="shared" si="1"/>
        <v>100.84033613445379</v>
      </c>
      <c r="H7" s="53">
        <f t="shared" si="2"/>
        <v>61.512605042016816</v>
      </c>
      <c r="I7" s="53">
        <f t="shared" si="3"/>
        <v>133.27731092436977</v>
      </c>
      <c r="J7" s="16">
        <f t="shared" si="4"/>
        <v>2440</v>
      </c>
      <c r="K7" s="53">
        <f t="shared" si="5"/>
        <v>1025.2100840336134</v>
      </c>
      <c r="L7" s="53">
        <f t="shared" si="6"/>
        <v>2050.4201680672268</v>
      </c>
      <c r="O7" s="54">
        <v>1100</v>
      </c>
      <c r="P7" s="54">
        <v>120</v>
      </c>
      <c r="Q7" s="54">
        <f t="shared" si="7"/>
        <v>1220</v>
      </c>
      <c r="R7">
        <f t="shared" si="8"/>
        <v>2200</v>
      </c>
      <c r="S7">
        <f t="shared" si="9"/>
        <v>240</v>
      </c>
    </row>
    <row r="8" spans="2:19" ht="63.75" customHeight="1" x14ac:dyDescent="0.25">
      <c r="B8" s="11" t="s">
        <v>31</v>
      </c>
      <c r="C8" s="11" t="s">
        <v>25</v>
      </c>
      <c r="D8" s="17" t="s">
        <v>32</v>
      </c>
      <c r="E8" s="16">
        <v>0</v>
      </c>
      <c r="F8" s="16">
        <f t="shared" si="0"/>
        <v>739.49579831932772</v>
      </c>
      <c r="G8" s="16">
        <f t="shared" si="1"/>
        <v>71.428571428571431</v>
      </c>
      <c r="H8" s="53">
        <f t="shared" si="2"/>
        <v>48.655462184873947</v>
      </c>
      <c r="I8" s="53">
        <f t="shared" si="3"/>
        <v>105.4201680672269</v>
      </c>
      <c r="J8" s="16">
        <f t="shared" si="4"/>
        <v>0</v>
      </c>
      <c r="K8" s="53">
        <f t="shared" si="5"/>
        <v>810.92436974789916</v>
      </c>
      <c r="L8" s="53">
        <f t="shared" si="6"/>
        <v>0</v>
      </c>
      <c r="O8" s="54">
        <v>880</v>
      </c>
      <c r="P8" s="54">
        <v>85</v>
      </c>
      <c r="Q8" s="54">
        <f t="shared" si="7"/>
        <v>965</v>
      </c>
      <c r="R8">
        <f t="shared" si="8"/>
        <v>0</v>
      </c>
      <c r="S8">
        <f t="shared" si="9"/>
        <v>0</v>
      </c>
    </row>
    <row r="9" spans="2:19" ht="63.75" customHeight="1" x14ac:dyDescent="0.25">
      <c r="B9" s="11" t="s">
        <v>33</v>
      </c>
      <c r="C9" s="11" t="s">
        <v>25</v>
      </c>
      <c r="D9" s="17" t="s">
        <v>34</v>
      </c>
      <c r="E9" s="16">
        <v>0</v>
      </c>
      <c r="F9" s="16">
        <f t="shared" si="0"/>
        <v>680.67226890756308</v>
      </c>
      <c r="G9" s="16">
        <f t="shared" si="1"/>
        <v>71.428571428571431</v>
      </c>
      <c r="H9" s="53">
        <f t="shared" si="2"/>
        <v>45.12605042016807</v>
      </c>
      <c r="I9" s="53">
        <f t="shared" si="3"/>
        <v>97.77310924369749</v>
      </c>
      <c r="J9" s="16">
        <f t="shared" si="4"/>
        <v>0</v>
      </c>
      <c r="K9" s="53">
        <f t="shared" si="5"/>
        <v>752.10084033613452</v>
      </c>
      <c r="L9" s="53">
        <f t="shared" si="6"/>
        <v>0</v>
      </c>
      <c r="O9" s="54">
        <v>810</v>
      </c>
      <c r="P9" s="54">
        <v>85</v>
      </c>
      <c r="Q9" s="54">
        <f t="shared" si="7"/>
        <v>895</v>
      </c>
      <c r="R9">
        <f t="shared" si="8"/>
        <v>0</v>
      </c>
      <c r="S9">
        <f t="shared" si="9"/>
        <v>0</v>
      </c>
    </row>
    <row r="10" spans="2:19" ht="63.75" customHeight="1" x14ac:dyDescent="0.25">
      <c r="B10" s="11" t="s">
        <v>35</v>
      </c>
      <c r="C10" s="11" t="s">
        <v>25</v>
      </c>
      <c r="D10" s="17" t="s">
        <v>36</v>
      </c>
      <c r="E10" s="16">
        <v>0</v>
      </c>
      <c r="F10" s="16">
        <f t="shared" si="0"/>
        <v>571.42857142857144</v>
      </c>
      <c r="G10" s="16">
        <f t="shared" si="1"/>
        <v>71.428571428571431</v>
      </c>
      <c r="H10" s="53">
        <f t="shared" si="2"/>
        <v>38.571428571428569</v>
      </c>
      <c r="I10" s="53">
        <f t="shared" si="3"/>
        <v>83.571428571428584</v>
      </c>
      <c r="J10" s="16">
        <f t="shared" si="4"/>
        <v>0</v>
      </c>
      <c r="K10" s="53">
        <f t="shared" si="5"/>
        <v>642.85714285714289</v>
      </c>
      <c r="L10" s="53">
        <f t="shared" si="6"/>
        <v>0</v>
      </c>
      <c r="O10" s="54">
        <v>680</v>
      </c>
      <c r="P10" s="54">
        <v>85</v>
      </c>
      <c r="Q10" s="54">
        <f t="shared" si="7"/>
        <v>765</v>
      </c>
      <c r="R10">
        <f t="shared" si="8"/>
        <v>0</v>
      </c>
      <c r="S10">
        <f t="shared" si="9"/>
        <v>0</v>
      </c>
    </row>
    <row r="11" spans="2:19" ht="138.75" customHeight="1" x14ac:dyDescent="0.25">
      <c r="B11" s="11" t="s">
        <v>37</v>
      </c>
      <c r="C11" s="11" t="s">
        <v>25</v>
      </c>
      <c r="D11" s="15" t="s">
        <v>38</v>
      </c>
      <c r="E11" s="16">
        <v>1</v>
      </c>
      <c r="F11" s="16">
        <f t="shared" si="0"/>
        <v>315.1260504201681</v>
      </c>
      <c r="G11" s="16">
        <f t="shared" si="1"/>
        <v>521.00840336134456</v>
      </c>
      <c r="H11" s="53">
        <f t="shared" si="2"/>
        <v>50.168067226890756</v>
      </c>
      <c r="I11" s="53">
        <f t="shared" si="3"/>
        <v>108.69747899159665</v>
      </c>
      <c r="J11" s="16">
        <f t="shared" si="4"/>
        <v>995.00000000000011</v>
      </c>
      <c r="K11" s="53">
        <f t="shared" si="5"/>
        <v>836.13445378151266</v>
      </c>
      <c r="L11" s="53">
        <f t="shared" si="6"/>
        <v>836.13445378151266</v>
      </c>
      <c r="O11" s="54">
        <v>375</v>
      </c>
      <c r="P11" s="54">
        <v>620</v>
      </c>
      <c r="Q11" s="54">
        <f t="shared" si="7"/>
        <v>995</v>
      </c>
      <c r="R11">
        <f t="shared" si="8"/>
        <v>375</v>
      </c>
      <c r="S11">
        <f t="shared" si="9"/>
        <v>620</v>
      </c>
    </row>
    <row r="12" spans="2:19" ht="144" customHeight="1" x14ac:dyDescent="0.25">
      <c r="B12" s="11" t="s">
        <v>39</v>
      </c>
      <c r="C12" s="11" t="s">
        <v>25</v>
      </c>
      <c r="D12" s="15" t="s">
        <v>40</v>
      </c>
      <c r="E12" s="16">
        <v>2</v>
      </c>
      <c r="F12" s="16">
        <f t="shared" si="0"/>
        <v>336.1344537815126</v>
      </c>
      <c r="G12" s="16">
        <f t="shared" si="1"/>
        <v>0</v>
      </c>
      <c r="H12" s="53">
        <f t="shared" si="2"/>
        <v>20.168067226890756</v>
      </c>
      <c r="I12" s="53">
        <f t="shared" si="3"/>
        <v>43.69747899159664</v>
      </c>
      <c r="J12" s="16">
        <f t="shared" si="4"/>
        <v>800</v>
      </c>
      <c r="K12" s="53">
        <f t="shared" si="5"/>
        <v>336.1344537815126</v>
      </c>
      <c r="L12" s="53">
        <f t="shared" si="6"/>
        <v>672.26890756302521</v>
      </c>
      <c r="O12" s="54">
        <v>400</v>
      </c>
      <c r="P12" s="54">
        <v>0</v>
      </c>
      <c r="Q12" s="54">
        <f t="shared" si="7"/>
        <v>400</v>
      </c>
      <c r="R12">
        <f t="shared" si="8"/>
        <v>800</v>
      </c>
      <c r="S12">
        <f t="shared" si="9"/>
        <v>0</v>
      </c>
    </row>
    <row r="13" spans="2:19" ht="45" x14ac:dyDescent="0.25">
      <c r="B13" s="11" t="s">
        <v>41</v>
      </c>
      <c r="C13" s="11" t="s">
        <v>25</v>
      </c>
      <c r="D13" s="15" t="s">
        <v>42</v>
      </c>
      <c r="E13" s="16">
        <v>1</v>
      </c>
      <c r="F13" s="16">
        <f t="shared" si="0"/>
        <v>1613.4453781512607</v>
      </c>
      <c r="G13" s="16">
        <f t="shared" si="1"/>
        <v>151.26050420168067</v>
      </c>
      <c r="H13" s="53">
        <f t="shared" si="2"/>
        <v>105.88235294117648</v>
      </c>
      <c r="I13" s="53">
        <f t="shared" si="3"/>
        <v>229.4117647058824</v>
      </c>
      <c r="J13" s="16">
        <f t="shared" si="4"/>
        <v>2100.0000000000005</v>
      </c>
      <c r="K13" s="53">
        <f t="shared" si="5"/>
        <v>1764.7058823529412</v>
      </c>
      <c r="L13" s="53">
        <f t="shared" si="6"/>
        <v>1764.7058823529412</v>
      </c>
      <c r="O13" s="54">
        <v>1920</v>
      </c>
      <c r="P13" s="54">
        <v>180</v>
      </c>
      <c r="Q13" s="54">
        <f t="shared" si="7"/>
        <v>2100</v>
      </c>
      <c r="R13">
        <f t="shared" si="8"/>
        <v>1920</v>
      </c>
      <c r="S13">
        <f t="shared" si="9"/>
        <v>180</v>
      </c>
    </row>
    <row r="14" spans="2:19" ht="60" x14ac:dyDescent="0.25">
      <c r="B14" s="11" t="s">
        <v>43</v>
      </c>
      <c r="C14" s="11" t="s">
        <v>25</v>
      </c>
      <c r="D14" s="15" t="s">
        <v>44</v>
      </c>
      <c r="E14" s="16">
        <v>1</v>
      </c>
      <c r="F14" s="16">
        <f t="shared" si="0"/>
        <v>0</v>
      </c>
      <c r="G14" s="16">
        <f t="shared" si="1"/>
        <v>210.0840336134454</v>
      </c>
      <c r="H14" s="53">
        <f t="shared" si="2"/>
        <v>12.605042016806724</v>
      </c>
      <c r="I14" s="53">
        <f t="shared" si="3"/>
        <v>27.310924369747902</v>
      </c>
      <c r="J14" s="16">
        <f t="shared" si="4"/>
        <v>250.00000000000003</v>
      </c>
      <c r="K14" s="53">
        <f t="shared" si="5"/>
        <v>210.0840336134454</v>
      </c>
      <c r="L14" s="53">
        <f t="shared" si="6"/>
        <v>210.0840336134454</v>
      </c>
      <c r="O14" s="54">
        <v>0</v>
      </c>
      <c r="P14" s="54">
        <v>250</v>
      </c>
      <c r="Q14" s="54">
        <f t="shared" si="7"/>
        <v>250</v>
      </c>
      <c r="R14">
        <f t="shared" si="8"/>
        <v>0</v>
      </c>
      <c r="S14">
        <f t="shared" si="9"/>
        <v>250</v>
      </c>
    </row>
    <row r="15" spans="2:19" ht="117.75" customHeight="1" x14ac:dyDescent="0.25">
      <c r="B15" s="11" t="s">
        <v>45</v>
      </c>
      <c r="C15" s="11" t="s">
        <v>25</v>
      </c>
      <c r="D15" s="15" t="s">
        <v>46</v>
      </c>
      <c r="E15" s="16">
        <v>1</v>
      </c>
      <c r="F15" s="16">
        <f t="shared" si="0"/>
        <v>380.67226890756302</v>
      </c>
      <c r="G15" s="16">
        <f t="shared" si="1"/>
        <v>29.411764705882355</v>
      </c>
      <c r="H15" s="53">
        <f t="shared" si="2"/>
        <v>24.605042016806724</v>
      </c>
      <c r="I15" s="53">
        <f t="shared" si="3"/>
        <v>53.310924369747902</v>
      </c>
      <c r="J15" s="16">
        <f t="shared" si="4"/>
        <v>488.00000000000006</v>
      </c>
      <c r="K15" s="53">
        <f t="shared" si="5"/>
        <v>410.0840336134454</v>
      </c>
      <c r="L15" s="53">
        <f t="shared" si="6"/>
        <v>410.0840336134454</v>
      </c>
      <c r="O15" s="54">
        <v>453</v>
      </c>
      <c r="P15" s="54">
        <v>35</v>
      </c>
      <c r="Q15" s="54">
        <f t="shared" si="7"/>
        <v>488</v>
      </c>
      <c r="R15">
        <f t="shared" si="8"/>
        <v>453</v>
      </c>
      <c r="S15">
        <f t="shared" si="9"/>
        <v>35</v>
      </c>
    </row>
    <row r="16" spans="2:19" ht="87.75" customHeight="1" x14ac:dyDescent="0.25">
      <c r="B16" s="11" t="s">
        <v>47</v>
      </c>
      <c r="C16" s="11" t="s">
        <v>25</v>
      </c>
      <c r="D16" s="15" t="s">
        <v>48</v>
      </c>
      <c r="E16" s="16">
        <v>1</v>
      </c>
      <c r="F16" s="16">
        <f t="shared" si="0"/>
        <v>182.56302521008405</v>
      </c>
      <c r="G16" s="16">
        <f t="shared" si="1"/>
        <v>5.0420168067226889</v>
      </c>
      <c r="H16" s="53">
        <f t="shared" si="2"/>
        <v>11.256302521008404</v>
      </c>
      <c r="I16" s="53">
        <f t="shared" si="3"/>
        <v>24.388655462184879</v>
      </c>
      <c r="J16" s="16">
        <f t="shared" si="4"/>
        <v>223.25000000000003</v>
      </c>
      <c r="K16" s="53">
        <f t="shared" si="5"/>
        <v>187.60504201680672</v>
      </c>
      <c r="L16" s="53">
        <f t="shared" si="6"/>
        <v>187.60504201680672</v>
      </c>
      <c r="O16" s="54">
        <v>217.25</v>
      </c>
      <c r="P16" s="54">
        <v>6</v>
      </c>
      <c r="Q16" s="54">
        <f t="shared" si="7"/>
        <v>223.25</v>
      </c>
      <c r="R16">
        <f t="shared" si="8"/>
        <v>217.25</v>
      </c>
      <c r="S16">
        <f t="shared" si="9"/>
        <v>6</v>
      </c>
    </row>
    <row r="17" spans="2:20" ht="106.5" customHeight="1" x14ac:dyDescent="0.25">
      <c r="B17" s="11" t="s">
        <v>49</v>
      </c>
      <c r="C17" s="11" t="s">
        <v>25</v>
      </c>
      <c r="D17" s="15" t="s">
        <v>50</v>
      </c>
      <c r="E17" s="16">
        <v>1</v>
      </c>
      <c r="F17" s="16">
        <f t="shared" si="0"/>
        <v>0</v>
      </c>
      <c r="G17" s="16">
        <f t="shared" si="1"/>
        <v>1092.4369747899161</v>
      </c>
      <c r="H17" s="53">
        <f t="shared" si="2"/>
        <v>65.546218487394967</v>
      </c>
      <c r="I17" s="53">
        <f t="shared" si="3"/>
        <v>142.0168067226891</v>
      </c>
      <c r="J17" s="16">
        <f t="shared" si="4"/>
        <v>1300.0000000000002</v>
      </c>
      <c r="K17" s="53">
        <f t="shared" si="5"/>
        <v>1092.4369747899161</v>
      </c>
      <c r="L17" s="53">
        <f t="shared" si="6"/>
        <v>1092.4369747899161</v>
      </c>
      <c r="O17" s="54">
        <v>0</v>
      </c>
      <c r="P17" s="54">
        <v>1300</v>
      </c>
      <c r="Q17" s="54">
        <f t="shared" si="7"/>
        <v>1300</v>
      </c>
      <c r="R17">
        <f t="shared" si="8"/>
        <v>0</v>
      </c>
      <c r="S17">
        <f t="shared" si="9"/>
        <v>1300</v>
      </c>
    </row>
    <row r="18" spans="2:20" ht="63.75" customHeight="1" x14ac:dyDescent="0.25">
      <c r="B18" s="11" t="s">
        <v>51</v>
      </c>
      <c r="C18" s="11" t="s">
        <v>25</v>
      </c>
      <c r="D18" s="15" t="s">
        <v>52</v>
      </c>
      <c r="E18" s="16">
        <v>1</v>
      </c>
      <c r="F18" s="16">
        <f t="shared" si="0"/>
        <v>0</v>
      </c>
      <c r="G18" s="16">
        <f t="shared" si="1"/>
        <v>1008.4033613445379</v>
      </c>
      <c r="H18" s="53">
        <f t="shared" si="2"/>
        <v>60.504201680672267</v>
      </c>
      <c r="I18" s="53">
        <f t="shared" si="3"/>
        <v>131.09243697478993</v>
      </c>
      <c r="J18" s="16">
        <f t="shared" si="4"/>
        <v>1200</v>
      </c>
      <c r="K18" s="53">
        <f t="shared" si="5"/>
        <v>1008.4033613445379</v>
      </c>
      <c r="L18" s="53">
        <f t="shared" si="6"/>
        <v>1008.4033613445379</v>
      </c>
      <c r="O18" s="54">
        <v>0</v>
      </c>
      <c r="P18" s="54">
        <v>1200</v>
      </c>
      <c r="Q18">
        <f t="shared" si="7"/>
        <v>1200</v>
      </c>
      <c r="R18">
        <f t="shared" si="8"/>
        <v>0</v>
      </c>
      <c r="S18">
        <f t="shared" si="9"/>
        <v>1200</v>
      </c>
    </row>
    <row r="19" spans="2:20" ht="45" x14ac:dyDescent="0.25">
      <c r="B19" s="11" t="s">
        <v>53</v>
      </c>
      <c r="C19" s="11" t="s">
        <v>25</v>
      </c>
      <c r="D19" s="15" t="s">
        <v>54</v>
      </c>
      <c r="E19" s="16">
        <v>2</v>
      </c>
      <c r="F19" s="16">
        <f t="shared" si="0"/>
        <v>208.40336134453781</v>
      </c>
      <c r="G19" s="16">
        <f t="shared" si="1"/>
        <v>0</v>
      </c>
      <c r="H19" s="53">
        <f t="shared" si="2"/>
        <v>12.504201680672269</v>
      </c>
      <c r="I19" s="53">
        <f t="shared" si="3"/>
        <v>27.092436974789916</v>
      </c>
      <c r="J19" s="16">
        <f t="shared" si="4"/>
        <v>496</v>
      </c>
      <c r="K19" s="53">
        <f t="shared" si="5"/>
        <v>208.40336134453781</v>
      </c>
      <c r="L19" s="53">
        <f t="shared" si="6"/>
        <v>416.80672268907563</v>
      </c>
      <c r="O19" s="54">
        <v>248</v>
      </c>
      <c r="P19" s="54">
        <v>0</v>
      </c>
      <c r="Q19" s="54">
        <f>O19+P19</f>
        <v>248</v>
      </c>
      <c r="R19">
        <f t="shared" si="8"/>
        <v>496</v>
      </c>
      <c r="S19">
        <f t="shared" si="9"/>
        <v>0</v>
      </c>
    </row>
    <row r="20" spans="2:20" ht="45" x14ac:dyDescent="0.25">
      <c r="B20" s="11" t="s">
        <v>55</v>
      </c>
      <c r="C20" s="11" t="s">
        <v>25</v>
      </c>
      <c r="D20" s="15" t="s">
        <v>56</v>
      </c>
      <c r="E20" s="16">
        <v>1</v>
      </c>
      <c r="F20" s="16">
        <f t="shared" si="0"/>
        <v>134.45378151260505</v>
      </c>
      <c r="G20" s="16">
        <f t="shared" si="1"/>
        <v>29.411764705882355</v>
      </c>
      <c r="H20" s="53">
        <f t="shared" si="2"/>
        <v>9.8319327731092425</v>
      </c>
      <c r="I20" s="53">
        <f t="shared" si="3"/>
        <v>21.302521008403364</v>
      </c>
      <c r="J20" s="16">
        <f t="shared" si="4"/>
        <v>195</v>
      </c>
      <c r="K20" s="53">
        <f t="shared" si="5"/>
        <v>163.8655462184874</v>
      </c>
      <c r="L20" s="53">
        <f t="shared" si="6"/>
        <v>163.8655462184874</v>
      </c>
      <c r="O20" s="54">
        <v>160</v>
      </c>
      <c r="P20" s="54">
        <v>35</v>
      </c>
      <c r="Q20" s="54">
        <f>O20+P20</f>
        <v>195</v>
      </c>
      <c r="R20">
        <f t="shared" si="8"/>
        <v>160</v>
      </c>
      <c r="S20">
        <f t="shared" si="9"/>
        <v>35</v>
      </c>
    </row>
    <row r="21" spans="2:20" ht="66" customHeight="1" x14ac:dyDescent="0.25">
      <c r="B21" s="11" t="s">
        <v>57</v>
      </c>
      <c r="C21" s="11" t="s">
        <v>25</v>
      </c>
      <c r="D21" s="15" t="s">
        <v>58</v>
      </c>
      <c r="E21" s="16">
        <v>1</v>
      </c>
      <c r="F21" s="16">
        <f t="shared" si="0"/>
        <v>151.26050420168067</v>
      </c>
      <c r="G21" s="16">
        <f t="shared" si="1"/>
        <v>168.0672268907563</v>
      </c>
      <c r="H21" s="53">
        <f t="shared" si="2"/>
        <v>19.159663865546218</v>
      </c>
      <c r="I21" s="53">
        <f t="shared" si="3"/>
        <v>41.512605042016808</v>
      </c>
      <c r="J21" s="16">
        <f t="shared" si="4"/>
        <v>380</v>
      </c>
      <c r="K21" s="53">
        <f t="shared" si="5"/>
        <v>319.32773109243698</v>
      </c>
      <c r="L21" s="53">
        <f t="shared" si="6"/>
        <v>319.32773109243698</v>
      </c>
      <c r="O21" s="54">
        <v>180</v>
      </c>
      <c r="P21" s="54">
        <v>200</v>
      </c>
      <c r="Q21" s="54">
        <f>O21+P21</f>
        <v>380</v>
      </c>
      <c r="R21">
        <f t="shared" si="8"/>
        <v>180</v>
      </c>
      <c r="S21">
        <f t="shared" si="9"/>
        <v>200</v>
      </c>
    </row>
    <row r="22" spans="2:20" ht="60" customHeight="1" x14ac:dyDescent="0.25">
      <c r="B22" s="11" t="s">
        <v>59</v>
      </c>
      <c r="C22" s="11" t="s">
        <v>60</v>
      </c>
      <c r="D22" s="15" t="s">
        <v>61</v>
      </c>
      <c r="E22" s="16">
        <v>0</v>
      </c>
      <c r="F22" s="16">
        <f>K22-G22</f>
        <v>0</v>
      </c>
      <c r="G22" s="16">
        <f>P22</f>
        <v>0</v>
      </c>
      <c r="H22" s="53">
        <f t="shared" si="2"/>
        <v>0</v>
      </c>
      <c r="I22" s="53">
        <f t="shared" si="3"/>
        <v>0</v>
      </c>
      <c r="J22" s="16">
        <f t="shared" si="4"/>
        <v>0</v>
      </c>
      <c r="K22" s="53">
        <f t="shared" si="5"/>
        <v>0</v>
      </c>
      <c r="L22" s="53">
        <f t="shared" si="6"/>
        <v>0</v>
      </c>
      <c r="O22" s="54">
        <v>0</v>
      </c>
      <c r="P22" s="54">
        <v>0</v>
      </c>
      <c r="Q22" s="54">
        <f>O22+P22</f>
        <v>0</v>
      </c>
      <c r="R22" s="54">
        <f t="shared" si="8"/>
        <v>0</v>
      </c>
      <c r="S22" s="54">
        <f t="shared" si="9"/>
        <v>0</v>
      </c>
    </row>
    <row r="23" spans="2:20" x14ac:dyDescent="0.25">
      <c r="B23" s="18" t="s">
        <v>62</v>
      </c>
      <c r="C23" s="11" t="s">
        <v>25</v>
      </c>
      <c r="D23" s="15" t="s">
        <v>63</v>
      </c>
      <c r="E23" s="16">
        <v>0</v>
      </c>
      <c r="F23" s="16">
        <f>K23-G23</f>
        <v>0</v>
      </c>
      <c r="G23" s="16">
        <f>P23</f>
        <v>0</v>
      </c>
      <c r="H23" s="53">
        <f t="shared" si="2"/>
        <v>0</v>
      </c>
      <c r="I23" s="53">
        <f t="shared" si="3"/>
        <v>0</v>
      </c>
      <c r="J23" s="16">
        <f t="shared" si="4"/>
        <v>0</v>
      </c>
      <c r="K23" s="53">
        <f t="shared" si="5"/>
        <v>0</v>
      </c>
      <c r="L23" s="53">
        <f t="shared" si="6"/>
        <v>0</v>
      </c>
      <c r="O23" s="54">
        <v>0</v>
      </c>
      <c r="P23" s="54">
        <v>0</v>
      </c>
      <c r="Q23" s="54">
        <f>O23+P23</f>
        <v>0</v>
      </c>
      <c r="R23" s="54">
        <f t="shared" si="8"/>
        <v>0</v>
      </c>
      <c r="S23" s="54">
        <f t="shared" si="9"/>
        <v>0</v>
      </c>
    </row>
    <row r="24" spans="2:20" x14ac:dyDescent="0.25">
      <c r="D24" s="55"/>
      <c r="E24" s="1"/>
      <c r="F24" s="1"/>
      <c r="G24" s="1"/>
      <c r="H24" s="54"/>
      <c r="I24" s="54"/>
      <c r="J24" s="1"/>
      <c r="O24" s="54"/>
      <c r="P24" s="54"/>
      <c r="Q24" s="54"/>
    </row>
    <row r="25" spans="2:20" x14ac:dyDescent="0.25">
      <c r="E25" s="1"/>
      <c r="F25" s="1"/>
      <c r="H25" s="1"/>
      <c r="I25" s="1"/>
      <c r="J25" s="1">
        <f>SUM(J5:J23)</f>
        <v>32000.25</v>
      </c>
      <c r="K25" s="1">
        <f>SUM(K5:K23)</f>
        <v>19061.554621848743</v>
      </c>
      <c r="L25" s="1">
        <f>SUM(L5:L23)</f>
        <v>26890.966386554624</v>
      </c>
      <c r="R25" s="1">
        <f>SUM(R5:R23)</f>
        <v>27544.25</v>
      </c>
      <c r="S25" s="1">
        <f>SUM(S5:S23)</f>
        <v>4456</v>
      </c>
      <c r="T25" s="1">
        <f>R25+S25</f>
        <v>32000.25</v>
      </c>
    </row>
    <row r="26" spans="2:20" x14ac:dyDescent="0.25">
      <c r="E26" s="1"/>
      <c r="F26" s="1"/>
      <c r="H26" s="1"/>
      <c r="I26" s="1"/>
      <c r="J26" s="1"/>
      <c r="R26" s="1"/>
      <c r="S26" s="1"/>
      <c r="T26" s="1"/>
    </row>
    <row r="27" spans="2:20" x14ac:dyDescent="0.25">
      <c r="B27" s="98" t="s">
        <v>69</v>
      </c>
      <c r="C27" s="98"/>
      <c r="D27" s="98"/>
      <c r="E27" s="9"/>
      <c r="F27" s="9"/>
      <c r="G27" s="9"/>
      <c r="H27" s="102"/>
      <c r="I27" s="102"/>
      <c r="J27" s="102"/>
      <c r="K27" s="103"/>
      <c r="L27" s="103"/>
    </row>
    <row r="28" spans="2:20" ht="127.5" customHeight="1" x14ac:dyDescent="0.25">
      <c r="B28" s="11" t="s">
        <v>70</v>
      </c>
      <c r="C28" s="11" t="s">
        <v>25</v>
      </c>
      <c r="D28" s="15" t="s">
        <v>71</v>
      </c>
      <c r="E28" s="13">
        <v>1</v>
      </c>
      <c r="F28" s="16">
        <f t="shared" ref="F28:F44" si="10">+IF(27=0,0,O28/1.19)</f>
        <v>0</v>
      </c>
      <c r="G28" s="16">
        <f t="shared" ref="G28:G44" si="11">+IF(27=0,0,P28/1.19)</f>
        <v>197.47899159663865</v>
      </c>
      <c r="H28" s="53">
        <f t="shared" ref="H28:H44" si="12">(F28+G28)*0.06</f>
        <v>11.848739495798318</v>
      </c>
      <c r="I28" s="53">
        <f t="shared" ref="I28:I44" si="13">(G28+F28)*0.13</f>
        <v>25.672268907563026</v>
      </c>
      <c r="J28" s="13">
        <f t="shared" ref="J28:J44" si="14">(F28+G28+H28+I28)*E28</f>
        <v>235</v>
      </c>
      <c r="K28" s="53">
        <f t="shared" ref="K28:K44" si="15">Q28/1.19</f>
        <v>197.47899159663865</v>
      </c>
      <c r="L28" s="53">
        <f t="shared" ref="L28:L44" si="16">K28*E28</f>
        <v>197.47899159663865</v>
      </c>
      <c r="O28" s="54">
        <v>0</v>
      </c>
      <c r="P28" s="54">
        <v>235</v>
      </c>
      <c r="Q28" s="54">
        <f t="shared" ref="Q28:Q44" si="17">O28+P28</f>
        <v>235</v>
      </c>
      <c r="R28">
        <f t="shared" ref="R28:R44" si="18">O28*E28</f>
        <v>0</v>
      </c>
      <c r="S28">
        <f t="shared" ref="S28:S44" si="19">P28*E28</f>
        <v>235</v>
      </c>
    </row>
    <row r="29" spans="2:20" ht="118.5" customHeight="1" x14ac:dyDescent="0.25">
      <c r="B29" s="11" t="s">
        <v>72</v>
      </c>
      <c r="C29" s="11" t="s">
        <v>25</v>
      </c>
      <c r="D29" s="15" t="s">
        <v>73</v>
      </c>
      <c r="E29" s="16">
        <v>2</v>
      </c>
      <c r="F29" s="16">
        <f t="shared" si="10"/>
        <v>108.90756302521008</v>
      </c>
      <c r="G29" s="16">
        <f t="shared" si="11"/>
        <v>151.26050420168067</v>
      </c>
      <c r="H29" s="53">
        <f t="shared" si="12"/>
        <v>15.610084033613443</v>
      </c>
      <c r="I29" s="53">
        <f t="shared" si="13"/>
        <v>33.821848739495799</v>
      </c>
      <c r="J29" s="16">
        <f t="shared" si="14"/>
        <v>619.19999999999993</v>
      </c>
      <c r="K29" s="53">
        <f t="shared" si="15"/>
        <v>260.1680672268908</v>
      </c>
      <c r="L29" s="53">
        <f t="shared" si="16"/>
        <v>520.3361344537816</v>
      </c>
      <c r="O29" s="54">
        <v>129.6</v>
      </c>
      <c r="P29" s="54">
        <v>180</v>
      </c>
      <c r="Q29" s="54">
        <f t="shared" si="17"/>
        <v>309.60000000000002</v>
      </c>
      <c r="R29">
        <f t="shared" si="18"/>
        <v>259.2</v>
      </c>
      <c r="S29">
        <f t="shared" si="19"/>
        <v>360</v>
      </c>
    </row>
    <row r="30" spans="2:20" ht="118.5" customHeight="1" x14ac:dyDescent="0.25">
      <c r="B30" s="11" t="s">
        <v>74</v>
      </c>
      <c r="C30" s="11" t="s">
        <v>25</v>
      </c>
      <c r="D30" s="15" t="s">
        <v>75</v>
      </c>
      <c r="E30" s="16">
        <v>0</v>
      </c>
      <c r="F30" s="16">
        <f t="shared" si="10"/>
        <v>18.151260504201684</v>
      </c>
      <c r="G30" s="16">
        <f t="shared" si="11"/>
        <v>151.26050420168067</v>
      </c>
      <c r="H30" s="53">
        <f t="shared" si="12"/>
        <v>10.164705882352941</v>
      </c>
      <c r="I30" s="53">
        <f t="shared" si="13"/>
        <v>22.023529411764706</v>
      </c>
      <c r="J30" s="16">
        <f t="shared" si="14"/>
        <v>0</v>
      </c>
      <c r="K30" s="53">
        <f t="shared" si="15"/>
        <v>169.41176470588235</v>
      </c>
      <c r="L30" s="53">
        <f t="shared" si="16"/>
        <v>0</v>
      </c>
      <c r="O30" s="54">
        <v>21.6</v>
      </c>
      <c r="P30" s="54">
        <v>180</v>
      </c>
      <c r="Q30" s="54">
        <f t="shared" si="17"/>
        <v>201.6</v>
      </c>
      <c r="R30">
        <f t="shared" si="18"/>
        <v>0</v>
      </c>
      <c r="S30">
        <f t="shared" si="19"/>
        <v>0</v>
      </c>
    </row>
    <row r="31" spans="2:20" ht="111.75" customHeight="1" x14ac:dyDescent="0.25">
      <c r="B31" s="11" t="s">
        <v>76</v>
      </c>
      <c r="C31" s="11" t="s">
        <v>25</v>
      </c>
      <c r="D31" s="15" t="s">
        <v>77</v>
      </c>
      <c r="E31" s="16">
        <v>1</v>
      </c>
      <c r="F31" s="16">
        <f t="shared" si="10"/>
        <v>0</v>
      </c>
      <c r="G31" s="16">
        <f t="shared" si="11"/>
        <v>126.05042016806723</v>
      </c>
      <c r="H31" s="53">
        <f t="shared" si="12"/>
        <v>7.5630252100840334</v>
      </c>
      <c r="I31" s="53">
        <f t="shared" si="13"/>
        <v>16.386554621848742</v>
      </c>
      <c r="J31" s="16">
        <f t="shared" si="14"/>
        <v>150</v>
      </c>
      <c r="K31" s="53">
        <f t="shared" si="15"/>
        <v>126.05042016806723</v>
      </c>
      <c r="L31" s="53">
        <f t="shared" si="16"/>
        <v>126.05042016806723</v>
      </c>
      <c r="O31" s="54">
        <v>0</v>
      </c>
      <c r="P31" s="54">
        <v>150</v>
      </c>
      <c r="Q31" s="54">
        <f t="shared" si="17"/>
        <v>150</v>
      </c>
      <c r="R31">
        <f t="shared" si="18"/>
        <v>0</v>
      </c>
      <c r="S31">
        <f t="shared" si="19"/>
        <v>150</v>
      </c>
    </row>
    <row r="32" spans="2:20" ht="30" x14ac:dyDescent="0.25">
      <c r="B32" s="11" t="s">
        <v>78</v>
      </c>
      <c r="C32" s="11" t="s">
        <v>25</v>
      </c>
      <c r="D32" s="15" t="s">
        <v>79</v>
      </c>
      <c r="E32" s="16">
        <v>1</v>
      </c>
      <c r="F32" s="16">
        <f t="shared" si="10"/>
        <v>75.630252100840337</v>
      </c>
      <c r="G32" s="16">
        <f t="shared" si="11"/>
        <v>0</v>
      </c>
      <c r="H32" s="53">
        <f t="shared" si="12"/>
        <v>4.53781512605042</v>
      </c>
      <c r="I32" s="53">
        <f t="shared" si="13"/>
        <v>9.8319327731092443</v>
      </c>
      <c r="J32" s="16">
        <f t="shared" si="14"/>
        <v>90</v>
      </c>
      <c r="K32" s="53">
        <f t="shared" si="15"/>
        <v>75.630252100840337</v>
      </c>
      <c r="L32" s="53">
        <f t="shared" si="16"/>
        <v>75.630252100840337</v>
      </c>
      <c r="O32" s="54">
        <v>90</v>
      </c>
      <c r="P32" s="54">
        <v>0</v>
      </c>
      <c r="Q32" s="54">
        <f t="shared" si="17"/>
        <v>90</v>
      </c>
      <c r="R32">
        <f t="shared" si="18"/>
        <v>90</v>
      </c>
      <c r="S32">
        <f t="shared" si="19"/>
        <v>0</v>
      </c>
    </row>
    <row r="33" spans="2:20" ht="30" x14ac:dyDescent="0.25">
      <c r="B33" s="11" t="s">
        <v>80</v>
      </c>
      <c r="C33" s="11"/>
      <c r="D33" s="15" t="s">
        <v>81</v>
      </c>
      <c r="E33" s="16">
        <v>1</v>
      </c>
      <c r="F33" s="16">
        <f t="shared" si="10"/>
        <v>100.84033613445379</v>
      </c>
      <c r="G33" s="16">
        <f t="shared" si="11"/>
        <v>0</v>
      </c>
      <c r="H33" s="53">
        <f t="shared" si="12"/>
        <v>6.0504201680672276</v>
      </c>
      <c r="I33" s="53">
        <f t="shared" si="13"/>
        <v>13.109243697478993</v>
      </c>
      <c r="J33" s="16">
        <f t="shared" si="14"/>
        <v>120.00000000000001</v>
      </c>
      <c r="K33" s="53">
        <f t="shared" si="15"/>
        <v>100.84033613445379</v>
      </c>
      <c r="L33" s="53">
        <f t="shared" si="16"/>
        <v>100.84033613445379</v>
      </c>
      <c r="O33" s="54">
        <v>120</v>
      </c>
      <c r="P33" s="54">
        <v>0</v>
      </c>
      <c r="Q33" s="54">
        <f t="shared" si="17"/>
        <v>120</v>
      </c>
      <c r="R33">
        <f t="shared" si="18"/>
        <v>120</v>
      </c>
      <c r="S33">
        <f t="shared" si="19"/>
        <v>0</v>
      </c>
    </row>
    <row r="34" spans="2:20" ht="105" customHeight="1" x14ac:dyDescent="0.25">
      <c r="B34" s="11" t="s">
        <v>82</v>
      </c>
      <c r="C34" s="11" t="s">
        <v>25</v>
      </c>
      <c r="D34" s="15" t="s">
        <v>83</v>
      </c>
      <c r="E34" s="16">
        <v>1</v>
      </c>
      <c r="F34" s="16">
        <f t="shared" si="10"/>
        <v>0</v>
      </c>
      <c r="G34" s="16">
        <f t="shared" si="11"/>
        <v>92.436974789915965</v>
      </c>
      <c r="H34" s="53">
        <f t="shared" si="12"/>
        <v>5.5462184873949578</v>
      </c>
      <c r="I34" s="53">
        <f t="shared" si="13"/>
        <v>12.016806722689076</v>
      </c>
      <c r="J34" s="16">
        <f t="shared" si="14"/>
        <v>110</v>
      </c>
      <c r="K34" s="53">
        <f t="shared" si="15"/>
        <v>92.436974789915965</v>
      </c>
      <c r="L34" s="53">
        <f t="shared" si="16"/>
        <v>92.436974789915965</v>
      </c>
      <c r="O34" s="54">
        <v>0</v>
      </c>
      <c r="P34" s="54">
        <v>110</v>
      </c>
      <c r="Q34" s="54">
        <f t="shared" si="17"/>
        <v>110</v>
      </c>
      <c r="R34">
        <f t="shared" si="18"/>
        <v>0</v>
      </c>
      <c r="S34">
        <f t="shared" si="19"/>
        <v>110</v>
      </c>
    </row>
    <row r="35" spans="2:20" ht="30" x14ac:dyDescent="0.25">
      <c r="B35" s="11" t="s">
        <v>84</v>
      </c>
      <c r="C35" s="11" t="s">
        <v>25</v>
      </c>
      <c r="D35" s="15" t="s">
        <v>85</v>
      </c>
      <c r="E35" s="16">
        <v>1</v>
      </c>
      <c r="F35" s="16">
        <f t="shared" si="10"/>
        <v>33.613445378151262</v>
      </c>
      <c r="G35" s="16">
        <f t="shared" si="11"/>
        <v>0</v>
      </c>
      <c r="H35" s="53">
        <f t="shared" si="12"/>
        <v>2.0168067226890756</v>
      </c>
      <c r="I35" s="53">
        <f t="shared" si="13"/>
        <v>4.3697478991596643</v>
      </c>
      <c r="J35" s="16">
        <f t="shared" si="14"/>
        <v>40</v>
      </c>
      <c r="K35" s="53">
        <f t="shared" si="15"/>
        <v>33.613445378151262</v>
      </c>
      <c r="L35" s="53">
        <f t="shared" si="16"/>
        <v>33.613445378151262</v>
      </c>
      <c r="O35" s="54">
        <v>40</v>
      </c>
      <c r="P35" s="54">
        <v>0</v>
      </c>
      <c r="Q35" s="54">
        <f t="shared" si="17"/>
        <v>40</v>
      </c>
      <c r="R35">
        <f t="shared" si="18"/>
        <v>40</v>
      </c>
      <c r="S35">
        <f t="shared" si="19"/>
        <v>0</v>
      </c>
    </row>
    <row r="36" spans="2:20" ht="30" x14ac:dyDescent="0.25">
      <c r="B36" s="11" t="s">
        <v>86</v>
      </c>
      <c r="C36" s="11"/>
      <c r="D36" s="15" t="s">
        <v>87</v>
      </c>
      <c r="E36" s="16">
        <v>1</v>
      </c>
      <c r="F36" s="16">
        <f t="shared" si="10"/>
        <v>67.226890756302524</v>
      </c>
      <c r="G36" s="16">
        <f t="shared" si="11"/>
        <v>0</v>
      </c>
      <c r="H36" s="53">
        <f t="shared" si="12"/>
        <v>4.0336134453781511</v>
      </c>
      <c r="I36" s="53">
        <f t="shared" si="13"/>
        <v>8.7394957983193287</v>
      </c>
      <c r="J36" s="16">
        <f t="shared" si="14"/>
        <v>80</v>
      </c>
      <c r="K36" s="53">
        <f t="shared" si="15"/>
        <v>67.226890756302524</v>
      </c>
      <c r="L36" s="53">
        <f t="shared" si="16"/>
        <v>67.226890756302524</v>
      </c>
      <c r="O36" s="54">
        <v>80</v>
      </c>
      <c r="P36" s="54">
        <v>0</v>
      </c>
      <c r="Q36" s="54">
        <f t="shared" si="17"/>
        <v>80</v>
      </c>
      <c r="R36">
        <f t="shared" si="18"/>
        <v>80</v>
      </c>
      <c r="S36">
        <f t="shared" si="19"/>
        <v>0</v>
      </c>
    </row>
    <row r="37" spans="2:20" ht="125.25" customHeight="1" x14ac:dyDescent="0.25">
      <c r="B37" s="11" t="s">
        <v>88</v>
      </c>
      <c r="C37" s="11" t="s">
        <v>25</v>
      </c>
      <c r="D37" s="15" t="s">
        <v>89</v>
      </c>
      <c r="E37" s="16">
        <v>1</v>
      </c>
      <c r="F37" s="16">
        <f t="shared" si="10"/>
        <v>0</v>
      </c>
      <c r="G37" s="16">
        <f t="shared" si="11"/>
        <v>168.0672268907563</v>
      </c>
      <c r="H37" s="53">
        <f t="shared" si="12"/>
        <v>10.084033613445378</v>
      </c>
      <c r="I37" s="53">
        <f t="shared" si="13"/>
        <v>21.84873949579832</v>
      </c>
      <c r="J37" s="16">
        <f t="shared" si="14"/>
        <v>200</v>
      </c>
      <c r="K37" s="53">
        <f t="shared" si="15"/>
        <v>168.0672268907563</v>
      </c>
      <c r="L37" s="53">
        <f t="shared" si="16"/>
        <v>168.0672268907563</v>
      </c>
      <c r="O37" s="54">
        <v>0</v>
      </c>
      <c r="P37" s="54">
        <v>200</v>
      </c>
      <c r="Q37" s="54">
        <f t="shared" si="17"/>
        <v>200</v>
      </c>
      <c r="R37">
        <f t="shared" si="18"/>
        <v>0</v>
      </c>
      <c r="S37">
        <f t="shared" si="19"/>
        <v>200</v>
      </c>
    </row>
    <row r="38" spans="2:20" ht="30" x14ac:dyDescent="0.25">
      <c r="B38" s="11" t="s">
        <v>90</v>
      </c>
      <c r="C38" s="11" t="s">
        <v>25</v>
      </c>
      <c r="D38" s="15" t="s">
        <v>91</v>
      </c>
      <c r="E38" s="16">
        <v>1</v>
      </c>
      <c r="F38" s="16">
        <f t="shared" si="10"/>
        <v>84.033613445378151</v>
      </c>
      <c r="G38" s="16">
        <f t="shared" si="11"/>
        <v>0</v>
      </c>
      <c r="H38" s="53">
        <f t="shared" si="12"/>
        <v>5.0420168067226889</v>
      </c>
      <c r="I38" s="53">
        <f t="shared" si="13"/>
        <v>10.92436974789916</v>
      </c>
      <c r="J38" s="16">
        <f t="shared" si="14"/>
        <v>100</v>
      </c>
      <c r="K38" s="53">
        <f t="shared" si="15"/>
        <v>84.033613445378151</v>
      </c>
      <c r="L38" s="53">
        <f t="shared" si="16"/>
        <v>84.033613445378151</v>
      </c>
      <c r="O38" s="54">
        <v>100</v>
      </c>
      <c r="P38" s="54">
        <v>0</v>
      </c>
      <c r="Q38" s="54">
        <f t="shared" si="17"/>
        <v>100</v>
      </c>
      <c r="R38">
        <f t="shared" si="18"/>
        <v>100</v>
      </c>
      <c r="S38">
        <f t="shared" si="19"/>
        <v>0</v>
      </c>
    </row>
    <row r="39" spans="2:20" ht="30" x14ac:dyDescent="0.25">
      <c r="B39" s="11" t="s">
        <v>92</v>
      </c>
      <c r="C39" s="11"/>
      <c r="D39" s="15" t="s">
        <v>93</v>
      </c>
      <c r="E39" s="16">
        <v>1</v>
      </c>
      <c r="F39" s="16">
        <f t="shared" si="10"/>
        <v>126.05042016806723</v>
      </c>
      <c r="G39" s="16">
        <f t="shared" si="11"/>
        <v>0</v>
      </c>
      <c r="H39" s="53">
        <f t="shared" si="12"/>
        <v>7.5630252100840334</v>
      </c>
      <c r="I39" s="53">
        <f t="shared" si="13"/>
        <v>16.386554621848742</v>
      </c>
      <c r="J39" s="16">
        <f t="shared" si="14"/>
        <v>150</v>
      </c>
      <c r="K39" s="53">
        <f t="shared" si="15"/>
        <v>126.05042016806723</v>
      </c>
      <c r="L39" s="53">
        <f t="shared" si="16"/>
        <v>126.05042016806723</v>
      </c>
      <c r="O39" s="54">
        <v>150</v>
      </c>
      <c r="P39" s="54">
        <v>0</v>
      </c>
      <c r="Q39" s="54">
        <f t="shared" si="17"/>
        <v>150</v>
      </c>
      <c r="R39">
        <f t="shared" si="18"/>
        <v>150</v>
      </c>
      <c r="S39">
        <f t="shared" si="19"/>
        <v>0</v>
      </c>
    </row>
    <row r="40" spans="2:20" ht="45" x14ac:dyDescent="0.25">
      <c r="B40" s="11" t="s">
        <v>94</v>
      </c>
      <c r="C40" s="11" t="s">
        <v>25</v>
      </c>
      <c r="D40" s="15" t="s">
        <v>95</v>
      </c>
      <c r="E40" s="16">
        <v>1</v>
      </c>
      <c r="F40" s="16">
        <f t="shared" si="10"/>
        <v>126.05042016806723</v>
      </c>
      <c r="G40" s="16">
        <f t="shared" si="11"/>
        <v>16.806722689075631</v>
      </c>
      <c r="H40" s="53">
        <f t="shared" si="12"/>
        <v>8.5714285714285712</v>
      </c>
      <c r="I40" s="53">
        <f t="shared" si="13"/>
        <v>18.571428571428573</v>
      </c>
      <c r="J40" s="16">
        <f t="shared" si="14"/>
        <v>170.00000000000003</v>
      </c>
      <c r="K40" s="53">
        <f t="shared" si="15"/>
        <v>142.85714285714286</v>
      </c>
      <c r="L40" s="53">
        <f t="shared" si="16"/>
        <v>142.85714285714286</v>
      </c>
      <c r="O40" s="54">
        <v>150</v>
      </c>
      <c r="P40" s="54">
        <v>20</v>
      </c>
      <c r="Q40" s="54">
        <f t="shared" si="17"/>
        <v>170</v>
      </c>
      <c r="R40">
        <f t="shared" si="18"/>
        <v>150</v>
      </c>
      <c r="S40">
        <f t="shared" si="19"/>
        <v>20</v>
      </c>
    </row>
    <row r="41" spans="2:20" ht="150" customHeight="1" x14ac:dyDescent="0.25">
      <c r="B41" s="11" t="s">
        <v>96</v>
      </c>
      <c r="C41" s="11" t="s">
        <v>60</v>
      </c>
      <c r="D41" s="15" t="s">
        <v>97</v>
      </c>
      <c r="E41" s="16">
        <v>55</v>
      </c>
      <c r="F41" s="16">
        <f t="shared" si="10"/>
        <v>0</v>
      </c>
      <c r="G41" s="16">
        <f t="shared" si="11"/>
        <v>42.016806722689076</v>
      </c>
      <c r="H41" s="53">
        <f t="shared" si="12"/>
        <v>2.5210084033613445</v>
      </c>
      <c r="I41" s="53">
        <f t="shared" si="13"/>
        <v>5.46218487394958</v>
      </c>
      <c r="J41" s="16">
        <f t="shared" si="14"/>
        <v>2750</v>
      </c>
      <c r="K41" s="53">
        <f t="shared" si="15"/>
        <v>42.016806722689076</v>
      </c>
      <c r="L41" s="53">
        <f t="shared" si="16"/>
        <v>2310.9243697478992</v>
      </c>
      <c r="O41" s="54">
        <v>0</v>
      </c>
      <c r="P41" s="54">
        <v>50</v>
      </c>
      <c r="Q41" s="54">
        <f t="shared" si="17"/>
        <v>50</v>
      </c>
      <c r="R41">
        <f t="shared" si="18"/>
        <v>0</v>
      </c>
      <c r="S41">
        <f t="shared" si="19"/>
        <v>2750</v>
      </c>
    </row>
    <row r="42" spans="2:20" ht="45" x14ac:dyDescent="0.25">
      <c r="B42" s="11" t="s">
        <v>98</v>
      </c>
      <c r="C42" s="11" t="s">
        <v>25</v>
      </c>
      <c r="D42" s="15" t="s">
        <v>99</v>
      </c>
      <c r="E42" s="16">
        <v>1</v>
      </c>
      <c r="F42" s="16">
        <f t="shared" si="10"/>
        <v>29.411764705882355</v>
      </c>
      <c r="G42" s="16">
        <f t="shared" si="11"/>
        <v>42.016806722689076</v>
      </c>
      <c r="H42" s="53">
        <f t="shared" si="12"/>
        <v>4.2857142857142856</v>
      </c>
      <c r="I42" s="53">
        <f t="shared" si="13"/>
        <v>9.2857142857142865</v>
      </c>
      <c r="J42" s="16">
        <f t="shared" si="14"/>
        <v>85.000000000000014</v>
      </c>
      <c r="K42" s="53">
        <f t="shared" si="15"/>
        <v>71.428571428571431</v>
      </c>
      <c r="L42" s="53">
        <f t="shared" si="16"/>
        <v>71.428571428571431</v>
      </c>
      <c r="O42" s="54">
        <v>35</v>
      </c>
      <c r="P42" s="54">
        <v>50</v>
      </c>
      <c r="Q42" s="54">
        <f t="shared" si="17"/>
        <v>85</v>
      </c>
      <c r="R42">
        <f t="shared" si="18"/>
        <v>35</v>
      </c>
      <c r="S42">
        <f t="shared" si="19"/>
        <v>50</v>
      </c>
    </row>
    <row r="43" spans="2:20" ht="51" customHeight="1" x14ac:dyDescent="0.25">
      <c r="B43" s="11" t="s">
        <v>100</v>
      </c>
      <c r="C43" s="11"/>
      <c r="D43" s="15" t="s">
        <v>101</v>
      </c>
      <c r="E43" s="16">
        <v>3</v>
      </c>
      <c r="F43" s="16">
        <f t="shared" si="10"/>
        <v>0.92436974789915982</v>
      </c>
      <c r="G43" s="16">
        <f t="shared" si="11"/>
        <v>0</v>
      </c>
      <c r="H43" s="53">
        <f t="shared" si="12"/>
        <v>5.5462184873949584E-2</v>
      </c>
      <c r="I43" s="53">
        <f t="shared" si="13"/>
        <v>0.12016806722689079</v>
      </c>
      <c r="J43" s="16">
        <f t="shared" si="14"/>
        <v>3.3000000000000007</v>
      </c>
      <c r="K43" s="53">
        <f t="shared" si="15"/>
        <v>0.92436974789915982</v>
      </c>
      <c r="L43" s="53">
        <f t="shared" si="16"/>
        <v>2.7731092436974794</v>
      </c>
      <c r="O43" s="54">
        <v>1.1000000000000001</v>
      </c>
      <c r="P43" s="54">
        <v>0</v>
      </c>
      <c r="Q43" s="54">
        <f t="shared" si="17"/>
        <v>1.1000000000000001</v>
      </c>
      <c r="R43">
        <f t="shared" si="18"/>
        <v>3.3000000000000003</v>
      </c>
      <c r="S43">
        <f t="shared" si="19"/>
        <v>0</v>
      </c>
    </row>
    <row r="44" spans="2:20" ht="105" customHeight="1" x14ac:dyDescent="0.25">
      <c r="B44" s="11" t="s">
        <v>102</v>
      </c>
      <c r="C44" s="11"/>
      <c r="D44" s="15" t="s">
        <v>103</v>
      </c>
      <c r="E44" s="16">
        <v>1</v>
      </c>
      <c r="F44" s="16">
        <f t="shared" si="10"/>
        <v>184.87394957983193</v>
      </c>
      <c r="G44" s="16">
        <f t="shared" si="11"/>
        <v>16.806722689075631</v>
      </c>
      <c r="H44" s="53">
        <f t="shared" si="12"/>
        <v>12.100840336134453</v>
      </c>
      <c r="I44" s="53">
        <f t="shared" si="13"/>
        <v>26.218487394957982</v>
      </c>
      <c r="J44" s="16">
        <f t="shared" si="14"/>
        <v>239.99999999999997</v>
      </c>
      <c r="K44" s="53">
        <f t="shared" si="15"/>
        <v>201.68067226890759</v>
      </c>
      <c r="L44" s="53">
        <f t="shared" si="16"/>
        <v>201.68067226890759</v>
      </c>
      <c r="O44" s="54">
        <v>220</v>
      </c>
      <c r="P44" s="54">
        <v>20</v>
      </c>
      <c r="Q44" s="54">
        <f t="shared" si="17"/>
        <v>240</v>
      </c>
      <c r="R44">
        <f t="shared" si="18"/>
        <v>220</v>
      </c>
      <c r="S44">
        <f t="shared" si="19"/>
        <v>20</v>
      </c>
    </row>
    <row r="45" spans="2:20" x14ac:dyDescent="0.25">
      <c r="D45" s="55"/>
      <c r="E45" s="1"/>
      <c r="F45" s="1"/>
      <c r="G45" s="1"/>
      <c r="H45" s="54"/>
      <c r="I45" s="54"/>
      <c r="J45" s="1"/>
      <c r="K45" s="54"/>
      <c r="L45" s="54"/>
      <c r="O45" s="54"/>
      <c r="P45" s="54"/>
      <c r="Q45" s="54"/>
    </row>
    <row r="46" spans="2:20" x14ac:dyDescent="0.25">
      <c r="E46" s="1"/>
      <c r="F46" s="1"/>
      <c r="H46" s="1"/>
      <c r="I46" s="1"/>
      <c r="J46" s="1">
        <f>SUM(J28:J44)</f>
        <v>5142.5</v>
      </c>
      <c r="K46" s="1">
        <f>SUM(K28:K44)</f>
        <v>1959.9159663865548</v>
      </c>
      <c r="L46" s="1">
        <f>SUM(L28:L44)</f>
        <v>4321.4285714285716</v>
      </c>
      <c r="R46" s="1">
        <f>SUM(R28:R44)</f>
        <v>1247.5</v>
      </c>
      <c r="S46" s="1">
        <f>SUM(S28:S44)</f>
        <v>3895</v>
      </c>
      <c r="T46" s="1">
        <f>R46+S46</f>
        <v>5142.5</v>
      </c>
    </row>
    <row r="47" spans="2:20" x14ac:dyDescent="0.25">
      <c r="E47" s="1"/>
      <c r="F47" s="1"/>
      <c r="G47" s="1"/>
    </row>
    <row r="48" spans="2:20" x14ac:dyDescent="0.25">
      <c r="B48" s="98" t="s">
        <v>104</v>
      </c>
      <c r="C48" s="98"/>
      <c r="D48" s="98"/>
      <c r="E48" s="9"/>
      <c r="F48" s="9"/>
      <c r="G48" s="9"/>
      <c r="H48" s="102"/>
      <c r="I48" s="102"/>
      <c r="J48" s="102"/>
      <c r="K48" s="103"/>
      <c r="L48" s="103"/>
    </row>
    <row r="49" spans="2:20" ht="92.25" customHeight="1" x14ac:dyDescent="0.25">
      <c r="B49" s="11" t="s">
        <v>105</v>
      </c>
      <c r="C49" s="11" t="s">
        <v>25</v>
      </c>
      <c r="D49" s="15" t="s">
        <v>106</v>
      </c>
      <c r="E49" s="13">
        <v>1</v>
      </c>
      <c r="F49" s="13">
        <f>K49-G49</f>
        <v>203.69747899159665</v>
      </c>
      <c r="G49" s="13">
        <f>P49</f>
        <v>40</v>
      </c>
      <c r="H49" s="53">
        <f>(F49+G49)*0.06</f>
        <v>14.621848739495798</v>
      </c>
      <c r="I49" s="53">
        <f>(G49+F49)*0.13</f>
        <v>31.680672268907568</v>
      </c>
      <c r="J49" s="16">
        <f>(F49+G49+H49+I49)*E49</f>
        <v>290.00000000000006</v>
      </c>
      <c r="K49" s="53">
        <f>Q49/1.19</f>
        <v>243.69747899159665</v>
      </c>
      <c r="L49" s="53">
        <f>K49*E49</f>
        <v>243.69747899159665</v>
      </c>
      <c r="O49" s="54">
        <v>250</v>
      </c>
      <c r="P49" s="54">
        <v>40</v>
      </c>
      <c r="Q49" s="54">
        <f>O49+P49</f>
        <v>290</v>
      </c>
      <c r="R49">
        <f>O49*E49</f>
        <v>250</v>
      </c>
      <c r="S49">
        <f>P49*E49</f>
        <v>40</v>
      </c>
    </row>
    <row r="50" spans="2:20" x14ac:dyDescent="0.25">
      <c r="D50" s="55"/>
      <c r="E50" s="1"/>
      <c r="F50" s="1"/>
      <c r="G50" s="1"/>
      <c r="H50" s="1"/>
      <c r="I50" s="1"/>
      <c r="J50" s="1"/>
      <c r="O50" s="54"/>
      <c r="P50" s="54"/>
      <c r="Q50" s="54"/>
    </row>
    <row r="51" spans="2:20" x14ac:dyDescent="0.25">
      <c r="E51" s="1"/>
      <c r="F51" s="1"/>
      <c r="J51" s="1">
        <f>SUM(J49)</f>
        <v>290.00000000000006</v>
      </c>
      <c r="K51" s="1">
        <f>SUM(K49)</f>
        <v>243.69747899159665</v>
      </c>
      <c r="L51" s="1">
        <f>SUM(L49)</f>
        <v>243.69747899159665</v>
      </c>
      <c r="R51" s="1">
        <f>SUM(R49)</f>
        <v>250</v>
      </c>
      <c r="S51" s="1">
        <f>SUM(S49)</f>
        <v>40</v>
      </c>
      <c r="T51" s="1">
        <f>R51+S51</f>
        <v>290</v>
      </c>
    </row>
    <row r="52" spans="2:20" x14ac:dyDescent="0.25">
      <c r="E52" s="1"/>
      <c r="F52" s="1"/>
      <c r="G52" s="1"/>
    </row>
    <row r="53" spans="2:20" ht="37.5" x14ac:dyDescent="0.3">
      <c r="D53" s="24" t="s">
        <v>229</v>
      </c>
      <c r="E53" s="25"/>
      <c r="F53" s="26"/>
      <c r="G53" s="27">
        <f>J25+J46+J51</f>
        <v>37432.75</v>
      </c>
    </row>
    <row r="55" spans="2:20" ht="21" x14ac:dyDescent="0.35">
      <c r="D55" s="31" t="s">
        <v>108</v>
      </c>
      <c r="E55" s="32"/>
      <c r="F55" s="32"/>
      <c r="G55" s="33">
        <f>R25+R46+R51</f>
        <v>29041.75</v>
      </c>
    </row>
    <row r="56" spans="2:20" ht="21" x14ac:dyDescent="0.35">
      <c r="D56" s="31" t="s">
        <v>109</v>
      </c>
      <c r="E56" s="32"/>
      <c r="F56" s="32"/>
      <c r="G56" s="33">
        <f>S25+S46+S51</f>
        <v>8391</v>
      </c>
    </row>
  </sheetData>
  <mergeCells count="7">
    <mergeCell ref="B4:D4"/>
    <mergeCell ref="B27:D27"/>
    <mergeCell ref="H27:J27"/>
    <mergeCell ref="K27:L27"/>
    <mergeCell ref="B48:D48"/>
    <mergeCell ref="H48:J48"/>
    <mergeCell ref="K48:L4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6"/>
  <sheetViews>
    <sheetView topLeftCell="A40" zoomScale="65" zoomScaleNormal="65" workbookViewId="0">
      <selection activeCell="R5" sqref="R5"/>
    </sheetView>
  </sheetViews>
  <sheetFormatPr baseColWidth="10" defaultColWidth="10.5703125" defaultRowHeight="15" x14ac:dyDescent="0.25"/>
  <cols>
    <col min="1" max="1" width="14.42578125" customWidth="1"/>
    <col min="4" max="4" width="57.28515625" customWidth="1"/>
    <col min="5" max="5" width="12.28515625" customWidth="1"/>
    <col min="6" max="6" width="13.85546875" customWidth="1"/>
    <col min="7" max="7" width="14.28515625" customWidth="1"/>
    <col min="8" max="8" width="15.5703125" customWidth="1"/>
    <col min="9" max="9" width="13.7109375" customWidth="1"/>
    <col min="10" max="10" width="15.7109375" customWidth="1"/>
    <col min="15" max="15" width="14.7109375" customWidth="1"/>
    <col min="16" max="16" width="15" customWidth="1"/>
    <col min="18" max="18" width="18.85546875" customWidth="1"/>
    <col min="19" max="19" width="19.85546875" customWidth="1"/>
    <col min="21" max="21" width="16.85546875" customWidth="1"/>
    <col min="22" max="22" width="17.28515625" customWidth="1"/>
  </cols>
  <sheetData>
    <row r="1" spans="2:19" x14ac:dyDescent="0.25">
      <c r="B1" t="s">
        <v>231</v>
      </c>
    </row>
    <row r="2" spans="2:19" ht="45" x14ac:dyDescent="0.25">
      <c r="B2" s="2" t="s">
        <v>0</v>
      </c>
      <c r="C2" s="3" t="s">
        <v>1</v>
      </c>
      <c r="D2" s="2" t="s">
        <v>2</v>
      </c>
      <c r="E2" s="2" t="s">
        <v>3</v>
      </c>
      <c r="F2" s="4" t="s">
        <v>4</v>
      </c>
      <c r="G2" s="5" t="s">
        <v>5</v>
      </c>
      <c r="H2" s="50" t="s">
        <v>215</v>
      </c>
      <c r="I2" s="50" t="s">
        <v>216</v>
      </c>
      <c r="J2" s="2" t="s">
        <v>217</v>
      </c>
      <c r="K2" s="4" t="s">
        <v>6</v>
      </c>
      <c r="L2" s="5" t="s">
        <v>7</v>
      </c>
    </row>
    <row r="4" spans="2:19" ht="18" customHeight="1" x14ac:dyDescent="0.25">
      <c r="B4" s="98" t="s">
        <v>113</v>
      </c>
      <c r="C4" s="98"/>
      <c r="D4" s="98"/>
      <c r="E4" s="9"/>
      <c r="F4" s="9"/>
      <c r="G4" s="9"/>
      <c r="H4" s="9"/>
      <c r="I4" s="9"/>
      <c r="J4" s="51"/>
      <c r="K4" s="9"/>
      <c r="L4" s="51"/>
      <c r="O4" t="s">
        <v>4</v>
      </c>
      <c r="P4" t="s">
        <v>5</v>
      </c>
      <c r="Q4" t="s">
        <v>7</v>
      </c>
      <c r="R4" t="s">
        <v>218</v>
      </c>
      <c r="S4" t="s">
        <v>219</v>
      </c>
    </row>
    <row r="5" spans="2:19" ht="90" x14ac:dyDescent="0.25">
      <c r="B5" s="11" t="s">
        <v>24</v>
      </c>
      <c r="C5" s="11" t="s">
        <v>25</v>
      </c>
      <c r="D5" s="12" t="s">
        <v>26</v>
      </c>
      <c r="E5" s="16">
        <v>2</v>
      </c>
      <c r="F5" s="16">
        <f t="shared" ref="F5:F21" si="0">+IF(27=0,0,O5/1.19)</f>
        <v>8364.7058823529424</v>
      </c>
      <c r="G5" s="16">
        <f t="shared" ref="G5:G21" si="1">+IF(27=0,0,P5/1.19)</f>
        <v>100.84033613445379</v>
      </c>
      <c r="H5" s="14">
        <f t="shared" ref="H5:H23" si="2">(F5+G5)*0.06</f>
        <v>507.93277310924373</v>
      </c>
      <c r="I5" s="14">
        <f t="shared" ref="I5:I23" si="3">(G5+F5)*0.13</f>
        <v>1100.5210084033615</v>
      </c>
      <c r="J5" s="13">
        <f t="shared" ref="J5:J23" si="4">(F5+G5+H5+I5)*E5</f>
        <v>20148</v>
      </c>
      <c r="K5" s="14">
        <f t="shared" ref="K5:K23" si="5">Q5/1.19</f>
        <v>8465.5462184873959</v>
      </c>
      <c r="L5" s="53">
        <f t="shared" ref="L5:L23" si="6">K5*E5</f>
        <v>16931.092436974792</v>
      </c>
      <c r="O5" s="54">
        <v>9954</v>
      </c>
      <c r="P5" s="54">
        <v>120</v>
      </c>
      <c r="Q5" s="54">
        <f t="shared" ref="Q5:Q18" si="7">(O5+P5)</f>
        <v>10074</v>
      </c>
      <c r="R5">
        <f t="shared" ref="R5:R23" si="8">O5*E5</f>
        <v>19908</v>
      </c>
      <c r="S5">
        <f t="shared" ref="S5:S23" si="9">P5*E5</f>
        <v>240</v>
      </c>
    </row>
    <row r="6" spans="2:19" ht="115.5" customHeight="1" x14ac:dyDescent="0.25">
      <c r="B6" s="11" t="s">
        <v>27</v>
      </c>
      <c r="C6" s="11" t="s">
        <v>25</v>
      </c>
      <c r="D6" s="15" t="s">
        <v>28</v>
      </c>
      <c r="E6" s="16">
        <v>1</v>
      </c>
      <c r="F6" s="16">
        <f t="shared" si="0"/>
        <v>701.68067226890764</v>
      </c>
      <c r="G6" s="16">
        <f t="shared" si="1"/>
        <v>126.05042016806723</v>
      </c>
      <c r="H6" s="53">
        <f t="shared" si="2"/>
        <v>49.663865546218496</v>
      </c>
      <c r="I6" s="53">
        <f t="shared" si="3"/>
        <v>107.60504201680673</v>
      </c>
      <c r="J6" s="16">
        <f t="shared" si="4"/>
        <v>985.00000000000011</v>
      </c>
      <c r="K6" s="53">
        <f t="shared" si="5"/>
        <v>827.73109243697479</v>
      </c>
      <c r="L6" s="53">
        <f t="shared" si="6"/>
        <v>827.73109243697479</v>
      </c>
      <c r="O6" s="54">
        <v>835</v>
      </c>
      <c r="P6" s="54">
        <v>150</v>
      </c>
      <c r="Q6" s="54">
        <f t="shared" si="7"/>
        <v>985</v>
      </c>
      <c r="R6">
        <f t="shared" si="8"/>
        <v>835</v>
      </c>
      <c r="S6">
        <f t="shared" si="9"/>
        <v>150</v>
      </c>
    </row>
    <row r="7" spans="2:19" ht="60" x14ac:dyDescent="0.25">
      <c r="B7" s="11" t="s">
        <v>29</v>
      </c>
      <c r="C7" s="11" t="s">
        <v>25</v>
      </c>
      <c r="D7" s="17" t="s">
        <v>30</v>
      </c>
      <c r="E7" s="16">
        <v>2</v>
      </c>
      <c r="F7" s="16">
        <f t="shared" si="0"/>
        <v>924.36974789915973</v>
      </c>
      <c r="G7" s="16">
        <f t="shared" si="1"/>
        <v>100.84033613445379</v>
      </c>
      <c r="H7" s="53">
        <f t="shared" si="2"/>
        <v>61.512605042016816</v>
      </c>
      <c r="I7" s="53">
        <f t="shared" si="3"/>
        <v>133.27731092436977</v>
      </c>
      <c r="J7" s="16">
        <f t="shared" si="4"/>
        <v>2440</v>
      </c>
      <c r="K7" s="53">
        <f t="shared" si="5"/>
        <v>1025.2100840336134</v>
      </c>
      <c r="L7" s="53">
        <f t="shared" si="6"/>
        <v>2050.4201680672268</v>
      </c>
      <c r="O7" s="54">
        <v>1100</v>
      </c>
      <c r="P7" s="54">
        <v>120</v>
      </c>
      <c r="Q7" s="54">
        <f t="shared" si="7"/>
        <v>1220</v>
      </c>
      <c r="R7">
        <f t="shared" si="8"/>
        <v>2200</v>
      </c>
      <c r="S7">
        <f t="shared" si="9"/>
        <v>240</v>
      </c>
    </row>
    <row r="8" spans="2:19" ht="63.75" customHeight="1" x14ac:dyDescent="0.25">
      <c r="B8" s="11" t="s">
        <v>31</v>
      </c>
      <c r="C8" s="11" t="s">
        <v>25</v>
      </c>
      <c r="D8" s="17" t="s">
        <v>32</v>
      </c>
      <c r="E8" s="16">
        <v>0</v>
      </c>
      <c r="F8" s="16">
        <f t="shared" si="0"/>
        <v>739.49579831932772</v>
      </c>
      <c r="G8" s="16">
        <f t="shared" si="1"/>
        <v>71.428571428571431</v>
      </c>
      <c r="H8" s="53">
        <f t="shared" si="2"/>
        <v>48.655462184873947</v>
      </c>
      <c r="I8" s="53">
        <f t="shared" si="3"/>
        <v>105.4201680672269</v>
      </c>
      <c r="J8" s="16">
        <f t="shared" si="4"/>
        <v>0</v>
      </c>
      <c r="K8" s="53">
        <f t="shared" si="5"/>
        <v>810.92436974789916</v>
      </c>
      <c r="L8" s="53">
        <f t="shared" si="6"/>
        <v>0</v>
      </c>
      <c r="O8" s="54">
        <v>880</v>
      </c>
      <c r="P8" s="54">
        <v>85</v>
      </c>
      <c r="Q8" s="54">
        <f t="shared" si="7"/>
        <v>965</v>
      </c>
      <c r="R8">
        <f t="shared" si="8"/>
        <v>0</v>
      </c>
      <c r="S8">
        <f t="shared" si="9"/>
        <v>0</v>
      </c>
    </row>
    <row r="9" spans="2:19" ht="63.75" customHeight="1" x14ac:dyDescent="0.25">
      <c r="B9" s="11" t="s">
        <v>33</v>
      </c>
      <c r="C9" s="11" t="s">
        <v>25</v>
      </c>
      <c r="D9" s="17" t="s">
        <v>34</v>
      </c>
      <c r="E9" s="16">
        <v>0</v>
      </c>
      <c r="F9" s="16">
        <f t="shared" si="0"/>
        <v>680.67226890756308</v>
      </c>
      <c r="G9" s="16">
        <f t="shared" si="1"/>
        <v>71.428571428571431</v>
      </c>
      <c r="H9" s="53">
        <f t="shared" si="2"/>
        <v>45.12605042016807</v>
      </c>
      <c r="I9" s="53">
        <f t="shared" si="3"/>
        <v>97.77310924369749</v>
      </c>
      <c r="J9" s="16">
        <f t="shared" si="4"/>
        <v>0</v>
      </c>
      <c r="K9" s="53">
        <f t="shared" si="5"/>
        <v>752.10084033613452</v>
      </c>
      <c r="L9" s="53">
        <f t="shared" si="6"/>
        <v>0</v>
      </c>
      <c r="O9" s="54">
        <v>810</v>
      </c>
      <c r="P9" s="54">
        <v>85</v>
      </c>
      <c r="Q9" s="54">
        <f t="shared" si="7"/>
        <v>895</v>
      </c>
      <c r="R9">
        <f t="shared" si="8"/>
        <v>0</v>
      </c>
      <c r="S9">
        <f t="shared" si="9"/>
        <v>0</v>
      </c>
    </row>
    <row r="10" spans="2:19" ht="63.75" customHeight="1" x14ac:dyDescent="0.25">
      <c r="B10" s="11" t="s">
        <v>35</v>
      </c>
      <c r="C10" s="11" t="s">
        <v>25</v>
      </c>
      <c r="D10" s="17" t="s">
        <v>36</v>
      </c>
      <c r="E10" s="16">
        <v>0</v>
      </c>
      <c r="F10" s="16">
        <f t="shared" si="0"/>
        <v>571.42857142857144</v>
      </c>
      <c r="G10" s="16">
        <f t="shared" si="1"/>
        <v>71.428571428571431</v>
      </c>
      <c r="H10" s="53">
        <f t="shared" si="2"/>
        <v>38.571428571428569</v>
      </c>
      <c r="I10" s="53">
        <f t="shared" si="3"/>
        <v>83.571428571428584</v>
      </c>
      <c r="J10" s="16">
        <f t="shared" si="4"/>
        <v>0</v>
      </c>
      <c r="K10" s="53">
        <f t="shared" si="5"/>
        <v>642.85714285714289</v>
      </c>
      <c r="L10" s="53">
        <f t="shared" si="6"/>
        <v>0</v>
      </c>
      <c r="O10" s="54">
        <v>680</v>
      </c>
      <c r="P10" s="54">
        <v>85</v>
      </c>
      <c r="Q10" s="54">
        <f t="shared" si="7"/>
        <v>765</v>
      </c>
      <c r="R10">
        <f t="shared" si="8"/>
        <v>0</v>
      </c>
      <c r="S10">
        <f t="shared" si="9"/>
        <v>0</v>
      </c>
    </row>
    <row r="11" spans="2:19" ht="138.75" customHeight="1" x14ac:dyDescent="0.25">
      <c r="B11" s="11" t="s">
        <v>37</v>
      </c>
      <c r="C11" s="11" t="s">
        <v>25</v>
      </c>
      <c r="D11" s="15" t="s">
        <v>38</v>
      </c>
      <c r="E11" s="16">
        <v>1</v>
      </c>
      <c r="F11" s="16">
        <f t="shared" si="0"/>
        <v>315.1260504201681</v>
      </c>
      <c r="G11" s="16">
        <f t="shared" si="1"/>
        <v>521.00840336134456</v>
      </c>
      <c r="H11" s="53">
        <f t="shared" si="2"/>
        <v>50.168067226890756</v>
      </c>
      <c r="I11" s="53">
        <f t="shared" si="3"/>
        <v>108.69747899159665</v>
      </c>
      <c r="J11" s="16">
        <f t="shared" si="4"/>
        <v>995.00000000000011</v>
      </c>
      <c r="K11" s="53">
        <f t="shared" si="5"/>
        <v>836.13445378151266</v>
      </c>
      <c r="L11" s="53">
        <f t="shared" si="6"/>
        <v>836.13445378151266</v>
      </c>
      <c r="O11" s="54">
        <v>375</v>
      </c>
      <c r="P11" s="54">
        <v>620</v>
      </c>
      <c r="Q11" s="54">
        <f t="shared" si="7"/>
        <v>995</v>
      </c>
      <c r="R11">
        <f t="shared" si="8"/>
        <v>375</v>
      </c>
      <c r="S11">
        <f t="shared" si="9"/>
        <v>620</v>
      </c>
    </row>
    <row r="12" spans="2:19" ht="144" customHeight="1" x14ac:dyDescent="0.25">
      <c r="B12" s="11" t="s">
        <v>39</v>
      </c>
      <c r="C12" s="11" t="s">
        <v>25</v>
      </c>
      <c r="D12" s="15" t="s">
        <v>40</v>
      </c>
      <c r="E12" s="16">
        <v>1</v>
      </c>
      <c r="F12" s="16">
        <f t="shared" si="0"/>
        <v>336.1344537815126</v>
      </c>
      <c r="G12" s="16">
        <f t="shared" si="1"/>
        <v>0</v>
      </c>
      <c r="H12" s="53">
        <f t="shared" si="2"/>
        <v>20.168067226890756</v>
      </c>
      <c r="I12" s="53">
        <f t="shared" si="3"/>
        <v>43.69747899159664</v>
      </c>
      <c r="J12" s="16">
        <f t="shared" si="4"/>
        <v>400</v>
      </c>
      <c r="K12" s="53">
        <f t="shared" si="5"/>
        <v>336.1344537815126</v>
      </c>
      <c r="L12" s="53">
        <f t="shared" si="6"/>
        <v>336.1344537815126</v>
      </c>
      <c r="O12" s="54">
        <v>400</v>
      </c>
      <c r="P12" s="54">
        <v>0</v>
      </c>
      <c r="Q12" s="54">
        <f t="shared" si="7"/>
        <v>400</v>
      </c>
      <c r="R12">
        <f t="shared" si="8"/>
        <v>400</v>
      </c>
      <c r="S12">
        <f t="shared" si="9"/>
        <v>0</v>
      </c>
    </row>
    <row r="13" spans="2:19" ht="45" x14ac:dyDescent="0.25">
      <c r="B13" s="11" t="s">
        <v>41</v>
      </c>
      <c r="C13" s="11" t="s">
        <v>25</v>
      </c>
      <c r="D13" s="15" t="s">
        <v>42</v>
      </c>
      <c r="E13" s="16">
        <v>1</v>
      </c>
      <c r="F13" s="16">
        <f t="shared" si="0"/>
        <v>1613.4453781512607</v>
      </c>
      <c r="G13" s="16">
        <f t="shared" si="1"/>
        <v>151.26050420168067</v>
      </c>
      <c r="H13" s="53">
        <f t="shared" si="2"/>
        <v>105.88235294117648</v>
      </c>
      <c r="I13" s="53">
        <f t="shared" si="3"/>
        <v>229.4117647058824</v>
      </c>
      <c r="J13" s="16">
        <f t="shared" si="4"/>
        <v>2100.0000000000005</v>
      </c>
      <c r="K13" s="53">
        <f t="shared" si="5"/>
        <v>1764.7058823529412</v>
      </c>
      <c r="L13" s="53">
        <f t="shared" si="6"/>
        <v>1764.7058823529412</v>
      </c>
      <c r="O13" s="54">
        <v>1920</v>
      </c>
      <c r="P13" s="54">
        <v>180</v>
      </c>
      <c r="Q13" s="54">
        <f t="shared" si="7"/>
        <v>2100</v>
      </c>
      <c r="R13">
        <f t="shared" si="8"/>
        <v>1920</v>
      </c>
      <c r="S13">
        <f t="shared" si="9"/>
        <v>180</v>
      </c>
    </row>
    <row r="14" spans="2:19" ht="60" x14ac:dyDescent="0.25">
      <c r="B14" s="11" t="s">
        <v>43</v>
      </c>
      <c r="C14" s="11" t="s">
        <v>25</v>
      </c>
      <c r="D14" s="15" t="s">
        <v>44</v>
      </c>
      <c r="E14" s="16">
        <v>1</v>
      </c>
      <c r="F14" s="16">
        <f t="shared" si="0"/>
        <v>0</v>
      </c>
      <c r="G14" s="16">
        <f t="shared" si="1"/>
        <v>210.0840336134454</v>
      </c>
      <c r="H14" s="53">
        <f t="shared" si="2"/>
        <v>12.605042016806724</v>
      </c>
      <c r="I14" s="53">
        <f t="shared" si="3"/>
        <v>27.310924369747902</v>
      </c>
      <c r="J14" s="16">
        <f t="shared" si="4"/>
        <v>250.00000000000003</v>
      </c>
      <c r="K14" s="53">
        <f t="shared" si="5"/>
        <v>210.0840336134454</v>
      </c>
      <c r="L14" s="53">
        <f t="shared" si="6"/>
        <v>210.0840336134454</v>
      </c>
      <c r="O14" s="54">
        <v>0</v>
      </c>
      <c r="P14" s="54">
        <v>250</v>
      </c>
      <c r="Q14" s="54">
        <f t="shared" si="7"/>
        <v>250</v>
      </c>
      <c r="R14">
        <f t="shared" si="8"/>
        <v>0</v>
      </c>
      <c r="S14">
        <f t="shared" si="9"/>
        <v>250</v>
      </c>
    </row>
    <row r="15" spans="2:19" ht="117.75" customHeight="1" x14ac:dyDescent="0.25">
      <c r="B15" s="11" t="s">
        <v>45</v>
      </c>
      <c r="C15" s="11" t="s">
        <v>25</v>
      </c>
      <c r="D15" s="15" t="s">
        <v>46</v>
      </c>
      <c r="E15" s="16">
        <v>1</v>
      </c>
      <c r="F15" s="16">
        <f t="shared" si="0"/>
        <v>380.67226890756302</v>
      </c>
      <c r="G15" s="16">
        <f t="shared" si="1"/>
        <v>29.411764705882355</v>
      </c>
      <c r="H15" s="53">
        <f t="shared" si="2"/>
        <v>24.605042016806724</v>
      </c>
      <c r="I15" s="53">
        <f t="shared" si="3"/>
        <v>53.310924369747902</v>
      </c>
      <c r="J15" s="16">
        <f t="shared" si="4"/>
        <v>488.00000000000006</v>
      </c>
      <c r="K15" s="53">
        <f t="shared" si="5"/>
        <v>410.0840336134454</v>
      </c>
      <c r="L15" s="53">
        <f t="shared" si="6"/>
        <v>410.0840336134454</v>
      </c>
      <c r="O15" s="54">
        <v>453</v>
      </c>
      <c r="P15" s="54">
        <v>35</v>
      </c>
      <c r="Q15" s="54">
        <f t="shared" si="7"/>
        <v>488</v>
      </c>
      <c r="R15">
        <f t="shared" si="8"/>
        <v>453</v>
      </c>
      <c r="S15">
        <f t="shared" si="9"/>
        <v>35</v>
      </c>
    </row>
    <row r="16" spans="2:19" ht="87.75" customHeight="1" x14ac:dyDescent="0.25">
      <c r="B16" s="11" t="s">
        <v>47</v>
      </c>
      <c r="C16" s="11" t="s">
        <v>25</v>
      </c>
      <c r="D16" s="15" t="s">
        <v>48</v>
      </c>
      <c r="E16" s="16">
        <v>1</v>
      </c>
      <c r="F16" s="16">
        <f t="shared" si="0"/>
        <v>182.56302521008405</v>
      </c>
      <c r="G16" s="16">
        <f t="shared" si="1"/>
        <v>5.0420168067226889</v>
      </c>
      <c r="H16" s="53">
        <f t="shared" si="2"/>
        <v>11.256302521008404</v>
      </c>
      <c r="I16" s="53">
        <f t="shared" si="3"/>
        <v>24.388655462184879</v>
      </c>
      <c r="J16" s="16">
        <f t="shared" si="4"/>
        <v>223.25000000000003</v>
      </c>
      <c r="K16" s="53">
        <f t="shared" si="5"/>
        <v>187.60504201680672</v>
      </c>
      <c r="L16" s="53">
        <f t="shared" si="6"/>
        <v>187.60504201680672</v>
      </c>
      <c r="O16" s="54">
        <v>217.25</v>
      </c>
      <c r="P16" s="54">
        <v>6</v>
      </c>
      <c r="Q16" s="54">
        <f t="shared" si="7"/>
        <v>223.25</v>
      </c>
      <c r="R16">
        <f t="shared" si="8"/>
        <v>217.25</v>
      </c>
      <c r="S16">
        <f t="shared" si="9"/>
        <v>6</v>
      </c>
    </row>
    <row r="17" spans="2:20" ht="106.5" customHeight="1" x14ac:dyDescent="0.25">
      <c r="B17" s="11" t="s">
        <v>49</v>
      </c>
      <c r="C17" s="11" t="s">
        <v>25</v>
      </c>
      <c r="D17" s="15" t="s">
        <v>50</v>
      </c>
      <c r="E17" s="16">
        <v>1</v>
      </c>
      <c r="F17" s="16">
        <f t="shared" si="0"/>
        <v>0</v>
      </c>
      <c r="G17" s="16">
        <f t="shared" si="1"/>
        <v>1092.4369747899161</v>
      </c>
      <c r="H17" s="53">
        <f t="shared" si="2"/>
        <v>65.546218487394967</v>
      </c>
      <c r="I17" s="53">
        <f t="shared" si="3"/>
        <v>142.0168067226891</v>
      </c>
      <c r="J17" s="16">
        <f t="shared" si="4"/>
        <v>1300.0000000000002</v>
      </c>
      <c r="K17" s="53">
        <f t="shared" si="5"/>
        <v>1092.4369747899161</v>
      </c>
      <c r="L17" s="53">
        <f t="shared" si="6"/>
        <v>1092.4369747899161</v>
      </c>
      <c r="O17" s="54">
        <v>0</v>
      </c>
      <c r="P17" s="54">
        <v>1300</v>
      </c>
      <c r="Q17" s="54">
        <f t="shared" si="7"/>
        <v>1300</v>
      </c>
      <c r="R17">
        <f t="shared" si="8"/>
        <v>0</v>
      </c>
      <c r="S17">
        <f t="shared" si="9"/>
        <v>1300</v>
      </c>
    </row>
    <row r="18" spans="2:20" ht="63.75" customHeight="1" x14ac:dyDescent="0.25">
      <c r="B18" s="11" t="s">
        <v>51</v>
      </c>
      <c r="C18" s="11" t="s">
        <v>25</v>
      </c>
      <c r="D18" s="15" t="s">
        <v>52</v>
      </c>
      <c r="E18" s="16">
        <v>1</v>
      </c>
      <c r="F18" s="16">
        <f t="shared" si="0"/>
        <v>0</v>
      </c>
      <c r="G18" s="16">
        <f t="shared" si="1"/>
        <v>1008.4033613445379</v>
      </c>
      <c r="H18" s="53">
        <f t="shared" si="2"/>
        <v>60.504201680672267</v>
      </c>
      <c r="I18" s="53">
        <f t="shared" si="3"/>
        <v>131.09243697478993</v>
      </c>
      <c r="J18" s="16">
        <f t="shared" si="4"/>
        <v>1200</v>
      </c>
      <c r="K18" s="53">
        <f t="shared" si="5"/>
        <v>1008.4033613445379</v>
      </c>
      <c r="L18" s="53">
        <f t="shared" si="6"/>
        <v>1008.4033613445379</v>
      </c>
      <c r="O18" s="54">
        <v>0</v>
      </c>
      <c r="P18" s="54">
        <v>1200</v>
      </c>
      <c r="Q18">
        <f t="shared" si="7"/>
        <v>1200</v>
      </c>
      <c r="R18">
        <f t="shared" si="8"/>
        <v>0</v>
      </c>
      <c r="S18">
        <f t="shared" si="9"/>
        <v>1200</v>
      </c>
    </row>
    <row r="19" spans="2:20" ht="45" x14ac:dyDescent="0.25">
      <c r="B19" s="11" t="s">
        <v>53</v>
      </c>
      <c r="C19" s="11" t="s">
        <v>25</v>
      </c>
      <c r="D19" s="15" t="s">
        <v>54</v>
      </c>
      <c r="E19" s="16">
        <v>2</v>
      </c>
      <c r="F19" s="16">
        <f t="shared" si="0"/>
        <v>208.40336134453781</v>
      </c>
      <c r="G19" s="16">
        <f t="shared" si="1"/>
        <v>0</v>
      </c>
      <c r="H19" s="53">
        <f t="shared" si="2"/>
        <v>12.504201680672269</v>
      </c>
      <c r="I19" s="53">
        <f t="shared" si="3"/>
        <v>27.092436974789916</v>
      </c>
      <c r="J19" s="16">
        <f t="shared" si="4"/>
        <v>496</v>
      </c>
      <c r="K19" s="53">
        <f t="shared" si="5"/>
        <v>208.40336134453781</v>
      </c>
      <c r="L19" s="53">
        <f t="shared" si="6"/>
        <v>416.80672268907563</v>
      </c>
      <c r="O19" s="54">
        <v>248</v>
      </c>
      <c r="P19" s="54">
        <v>0</v>
      </c>
      <c r="Q19" s="54">
        <f>O19+P19</f>
        <v>248</v>
      </c>
      <c r="R19">
        <f t="shared" si="8"/>
        <v>496</v>
      </c>
      <c r="S19">
        <f t="shared" si="9"/>
        <v>0</v>
      </c>
    </row>
    <row r="20" spans="2:20" ht="45" x14ac:dyDescent="0.25">
      <c r="B20" s="11" t="s">
        <v>55</v>
      </c>
      <c r="C20" s="11" t="s">
        <v>25</v>
      </c>
      <c r="D20" s="15" t="s">
        <v>56</v>
      </c>
      <c r="E20" s="16">
        <v>1</v>
      </c>
      <c r="F20" s="16">
        <f t="shared" si="0"/>
        <v>134.45378151260505</v>
      </c>
      <c r="G20" s="16">
        <f t="shared" si="1"/>
        <v>29.411764705882355</v>
      </c>
      <c r="H20" s="53">
        <f t="shared" si="2"/>
        <v>9.8319327731092425</v>
      </c>
      <c r="I20" s="53">
        <f t="shared" si="3"/>
        <v>21.302521008403364</v>
      </c>
      <c r="J20" s="16">
        <f t="shared" si="4"/>
        <v>195</v>
      </c>
      <c r="K20" s="53">
        <f t="shared" si="5"/>
        <v>163.8655462184874</v>
      </c>
      <c r="L20" s="53">
        <f t="shared" si="6"/>
        <v>163.8655462184874</v>
      </c>
      <c r="O20" s="54">
        <v>160</v>
      </c>
      <c r="P20" s="54">
        <v>35</v>
      </c>
      <c r="Q20" s="54">
        <f>O20+P20</f>
        <v>195</v>
      </c>
      <c r="R20">
        <f t="shared" si="8"/>
        <v>160</v>
      </c>
      <c r="S20">
        <f t="shared" si="9"/>
        <v>35</v>
      </c>
    </row>
    <row r="21" spans="2:20" ht="66" customHeight="1" x14ac:dyDescent="0.25">
      <c r="B21" s="11" t="s">
        <v>57</v>
      </c>
      <c r="C21" s="11" t="s">
        <v>25</v>
      </c>
      <c r="D21" s="15" t="s">
        <v>58</v>
      </c>
      <c r="E21" s="16">
        <v>1</v>
      </c>
      <c r="F21" s="16">
        <f t="shared" si="0"/>
        <v>151.26050420168067</v>
      </c>
      <c r="G21" s="16">
        <f t="shared" si="1"/>
        <v>168.0672268907563</v>
      </c>
      <c r="H21" s="53">
        <f t="shared" si="2"/>
        <v>19.159663865546218</v>
      </c>
      <c r="I21" s="53">
        <f t="shared" si="3"/>
        <v>41.512605042016808</v>
      </c>
      <c r="J21" s="16">
        <f t="shared" si="4"/>
        <v>380</v>
      </c>
      <c r="K21" s="53">
        <f t="shared" si="5"/>
        <v>319.32773109243698</v>
      </c>
      <c r="L21" s="53">
        <f t="shared" si="6"/>
        <v>319.32773109243698</v>
      </c>
      <c r="O21" s="54">
        <v>180</v>
      </c>
      <c r="P21" s="54">
        <v>200</v>
      </c>
      <c r="Q21" s="54">
        <f>O21+P21</f>
        <v>380</v>
      </c>
      <c r="R21">
        <f t="shared" si="8"/>
        <v>180</v>
      </c>
      <c r="S21">
        <f t="shared" si="9"/>
        <v>200</v>
      </c>
    </row>
    <row r="22" spans="2:20" ht="60" customHeight="1" x14ac:dyDescent="0.25">
      <c r="B22" s="11" t="s">
        <v>59</v>
      </c>
      <c r="C22" s="11" t="s">
        <v>60</v>
      </c>
      <c r="D22" s="15" t="s">
        <v>61</v>
      </c>
      <c r="E22" s="16">
        <v>0</v>
      </c>
      <c r="F22" s="16">
        <f>K22-G22</f>
        <v>0</v>
      </c>
      <c r="G22" s="16">
        <f>P22</f>
        <v>0</v>
      </c>
      <c r="H22" s="53">
        <f t="shared" si="2"/>
        <v>0</v>
      </c>
      <c r="I22" s="53">
        <f t="shared" si="3"/>
        <v>0</v>
      </c>
      <c r="J22" s="16">
        <f t="shared" si="4"/>
        <v>0</v>
      </c>
      <c r="K22" s="53">
        <f t="shared" si="5"/>
        <v>0</v>
      </c>
      <c r="L22" s="53">
        <f t="shared" si="6"/>
        <v>0</v>
      </c>
      <c r="O22" s="54">
        <v>0</v>
      </c>
      <c r="P22" s="54">
        <v>0</v>
      </c>
      <c r="Q22" s="54">
        <f>O22+P22</f>
        <v>0</v>
      </c>
      <c r="R22" s="54">
        <f t="shared" si="8"/>
        <v>0</v>
      </c>
      <c r="S22" s="54">
        <f t="shared" si="9"/>
        <v>0</v>
      </c>
    </row>
    <row r="23" spans="2:20" x14ac:dyDescent="0.25">
      <c r="B23" s="18" t="s">
        <v>62</v>
      </c>
      <c r="C23" s="11" t="s">
        <v>25</v>
      </c>
      <c r="D23" s="15" t="s">
        <v>63</v>
      </c>
      <c r="E23" s="16">
        <v>0</v>
      </c>
      <c r="F23" s="16">
        <f>K23-G23</f>
        <v>0</v>
      </c>
      <c r="G23" s="16">
        <f>P23</f>
        <v>0</v>
      </c>
      <c r="H23" s="53">
        <f t="shared" si="2"/>
        <v>0</v>
      </c>
      <c r="I23" s="53">
        <f t="shared" si="3"/>
        <v>0</v>
      </c>
      <c r="J23" s="16">
        <f t="shared" si="4"/>
        <v>0</v>
      </c>
      <c r="K23" s="53">
        <f t="shared" si="5"/>
        <v>0</v>
      </c>
      <c r="L23" s="53">
        <f t="shared" si="6"/>
        <v>0</v>
      </c>
      <c r="O23" s="54">
        <v>0</v>
      </c>
      <c r="P23" s="54">
        <v>0</v>
      </c>
      <c r="Q23" s="54">
        <f>O23+P23</f>
        <v>0</v>
      </c>
      <c r="R23" s="54">
        <f t="shared" si="8"/>
        <v>0</v>
      </c>
      <c r="S23" s="54">
        <f t="shared" si="9"/>
        <v>0</v>
      </c>
    </row>
    <row r="24" spans="2:20" x14ac:dyDescent="0.25">
      <c r="D24" s="55"/>
      <c r="E24" s="1"/>
      <c r="F24" s="1"/>
      <c r="G24" s="1"/>
      <c r="H24" s="54"/>
      <c r="I24" s="54"/>
      <c r="J24" s="1"/>
      <c r="O24" s="54"/>
      <c r="P24" s="54"/>
      <c r="Q24" s="54"/>
    </row>
    <row r="25" spans="2:20" x14ac:dyDescent="0.25">
      <c r="E25" s="1"/>
      <c r="F25" s="1"/>
      <c r="H25" s="1"/>
      <c r="I25" s="1"/>
      <c r="J25" s="1">
        <f>SUM(J5:J23)</f>
        <v>31600.25</v>
      </c>
      <c r="K25" s="1">
        <f>SUM(K5:K23)</f>
        <v>19061.554621848743</v>
      </c>
      <c r="L25" s="1">
        <f>SUM(L5:L23)</f>
        <v>26554.831932773111</v>
      </c>
      <c r="R25" s="1">
        <f>SUM(R5:R23)</f>
        <v>27144.25</v>
      </c>
      <c r="S25" s="1">
        <f>SUM(S5:S23)</f>
        <v>4456</v>
      </c>
      <c r="T25" s="1">
        <f>R25+S25</f>
        <v>31600.25</v>
      </c>
    </row>
    <row r="26" spans="2:20" x14ac:dyDescent="0.25">
      <c r="E26" s="1"/>
      <c r="F26" s="1"/>
      <c r="H26" s="1"/>
      <c r="I26" s="1"/>
      <c r="J26" s="1"/>
      <c r="R26" s="1"/>
      <c r="S26" s="1"/>
      <c r="T26" s="1"/>
    </row>
    <row r="27" spans="2:20" x14ac:dyDescent="0.25">
      <c r="B27" s="98" t="s">
        <v>69</v>
      </c>
      <c r="C27" s="98"/>
      <c r="D27" s="98"/>
      <c r="E27" s="9"/>
      <c r="F27" s="9"/>
      <c r="G27" s="9"/>
      <c r="H27" s="102"/>
      <c r="I27" s="102"/>
      <c r="J27" s="102"/>
      <c r="K27" s="103"/>
      <c r="L27" s="103"/>
    </row>
    <row r="28" spans="2:20" ht="127.5" customHeight="1" x14ac:dyDescent="0.25">
      <c r="B28" s="11" t="s">
        <v>70</v>
      </c>
      <c r="C28" s="11" t="s">
        <v>25</v>
      </c>
      <c r="D28" s="15" t="s">
        <v>71</v>
      </c>
      <c r="E28" s="13">
        <v>1</v>
      </c>
      <c r="F28" s="16">
        <f t="shared" ref="F28:F44" si="10">+IF(27=0,0,O28/1.19)</f>
        <v>0</v>
      </c>
      <c r="G28" s="16">
        <f t="shared" ref="G28:G44" si="11">+IF(27=0,0,P28/1.19)</f>
        <v>197.47899159663865</v>
      </c>
      <c r="H28" s="53">
        <f t="shared" ref="H28:H44" si="12">(F28+G28)*0.06</f>
        <v>11.848739495798318</v>
      </c>
      <c r="I28" s="53">
        <f t="shared" ref="I28:I44" si="13">(G28+F28)*0.13</f>
        <v>25.672268907563026</v>
      </c>
      <c r="J28" s="13">
        <f t="shared" ref="J28:J44" si="14">(F28+G28+H28+I28)*E28</f>
        <v>235</v>
      </c>
      <c r="K28" s="53">
        <f t="shared" ref="K28:K44" si="15">Q28/1.19</f>
        <v>197.47899159663865</v>
      </c>
      <c r="L28" s="53">
        <f t="shared" ref="L28:L44" si="16">K28*E28</f>
        <v>197.47899159663865</v>
      </c>
      <c r="O28" s="54">
        <v>0</v>
      </c>
      <c r="P28" s="54">
        <v>235</v>
      </c>
      <c r="Q28" s="54">
        <f t="shared" ref="Q28:Q44" si="17">O28+P28</f>
        <v>235</v>
      </c>
      <c r="R28">
        <f t="shared" ref="R28:R44" si="18">O28*E28</f>
        <v>0</v>
      </c>
      <c r="S28">
        <f t="shared" ref="S28:S44" si="19">P28*E28</f>
        <v>235</v>
      </c>
    </row>
    <row r="29" spans="2:20" ht="118.5" customHeight="1" x14ac:dyDescent="0.25">
      <c r="B29" s="11" t="s">
        <v>72</v>
      </c>
      <c r="C29" s="11" t="s">
        <v>25</v>
      </c>
      <c r="D29" s="15" t="s">
        <v>73</v>
      </c>
      <c r="E29" s="16">
        <v>2</v>
      </c>
      <c r="F29" s="16">
        <f t="shared" si="10"/>
        <v>108.90756302521008</v>
      </c>
      <c r="G29" s="16">
        <f t="shared" si="11"/>
        <v>151.26050420168067</v>
      </c>
      <c r="H29" s="53">
        <f t="shared" si="12"/>
        <v>15.610084033613443</v>
      </c>
      <c r="I29" s="53">
        <f t="shared" si="13"/>
        <v>33.821848739495799</v>
      </c>
      <c r="J29" s="16">
        <f t="shared" si="14"/>
        <v>619.19999999999993</v>
      </c>
      <c r="K29" s="53">
        <f t="shared" si="15"/>
        <v>260.1680672268908</v>
      </c>
      <c r="L29" s="53">
        <f t="shared" si="16"/>
        <v>520.3361344537816</v>
      </c>
      <c r="O29" s="54">
        <v>129.6</v>
      </c>
      <c r="P29" s="54">
        <v>180</v>
      </c>
      <c r="Q29" s="54">
        <f t="shared" si="17"/>
        <v>309.60000000000002</v>
      </c>
      <c r="R29">
        <f t="shared" si="18"/>
        <v>259.2</v>
      </c>
      <c r="S29">
        <f t="shared" si="19"/>
        <v>360</v>
      </c>
    </row>
    <row r="30" spans="2:20" ht="118.5" customHeight="1" x14ac:dyDescent="0.25">
      <c r="B30" s="11" t="s">
        <v>74</v>
      </c>
      <c r="C30" s="11" t="s">
        <v>25</v>
      </c>
      <c r="D30" s="15" t="s">
        <v>75</v>
      </c>
      <c r="E30" s="16">
        <v>0</v>
      </c>
      <c r="F30" s="16">
        <f t="shared" si="10"/>
        <v>18.151260504201684</v>
      </c>
      <c r="G30" s="16">
        <f t="shared" si="11"/>
        <v>151.26050420168067</v>
      </c>
      <c r="H30" s="53">
        <f t="shared" si="12"/>
        <v>10.164705882352941</v>
      </c>
      <c r="I30" s="53">
        <f t="shared" si="13"/>
        <v>22.023529411764706</v>
      </c>
      <c r="J30" s="16">
        <f t="shared" si="14"/>
        <v>0</v>
      </c>
      <c r="K30" s="53">
        <f t="shared" si="15"/>
        <v>169.41176470588235</v>
      </c>
      <c r="L30" s="53">
        <f t="shared" si="16"/>
        <v>0</v>
      </c>
      <c r="O30" s="54">
        <v>21.6</v>
      </c>
      <c r="P30" s="54">
        <v>180</v>
      </c>
      <c r="Q30" s="54">
        <f t="shared" si="17"/>
        <v>201.6</v>
      </c>
      <c r="R30">
        <f t="shared" si="18"/>
        <v>0</v>
      </c>
      <c r="S30">
        <f t="shared" si="19"/>
        <v>0</v>
      </c>
    </row>
    <row r="31" spans="2:20" ht="111.75" customHeight="1" x14ac:dyDescent="0.25">
      <c r="B31" s="11" t="s">
        <v>76</v>
      </c>
      <c r="C31" s="11" t="s">
        <v>25</v>
      </c>
      <c r="D31" s="15" t="s">
        <v>77</v>
      </c>
      <c r="E31" s="16">
        <v>1</v>
      </c>
      <c r="F31" s="16">
        <f t="shared" si="10"/>
        <v>0</v>
      </c>
      <c r="G31" s="16">
        <f t="shared" si="11"/>
        <v>126.05042016806723</v>
      </c>
      <c r="H31" s="53">
        <f t="shared" si="12"/>
        <v>7.5630252100840334</v>
      </c>
      <c r="I31" s="53">
        <f t="shared" si="13"/>
        <v>16.386554621848742</v>
      </c>
      <c r="J31" s="16">
        <f t="shared" si="14"/>
        <v>150</v>
      </c>
      <c r="K31" s="53">
        <f t="shared" si="15"/>
        <v>126.05042016806723</v>
      </c>
      <c r="L31" s="53">
        <f t="shared" si="16"/>
        <v>126.05042016806723</v>
      </c>
      <c r="O31" s="54">
        <v>0</v>
      </c>
      <c r="P31" s="54">
        <v>150</v>
      </c>
      <c r="Q31" s="54">
        <f t="shared" si="17"/>
        <v>150</v>
      </c>
      <c r="R31">
        <f t="shared" si="18"/>
        <v>0</v>
      </c>
      <c r="S31">
        <f t="shared" si="19"/>
        <v>150</v>
      </c>
    </row>
    <row r="32" spans="2:20" ht="30" x14ac:dyDescent="0.25">
      <c r="B32" s="11" t="s">
        <v>78</v>
      </c>
      <c r="C32" s="11" t="s">
        <v>25</v>
      </c>
      <c r="D32" s="15" t="s">
        <v>79</v>
      </c>
      <c r="E32" s="16">
        <v>1</v>
      </c>
      <c r="F32" s="16">
        <f t="shared" si="10"/>
        <v>75.630252100840337</v>
      </c>
      <c r="G32" s="16">
        <f t="shared" si="11"/>
        <v>0</v>
      </c>
      <c r="H32" s="53">
        <f t="shared" si="12"/>
        <v>4.53781512605042</v>
      </c>
      <c r="I32" s="53">
        <f t="shared" si="13"/>
        <v>9.8319327731092443</v>
      </c>
      <c r="J32" s="16">
        <f t="shared" si="14"/>
        <v>90</v>
      </c>
      <c r="K32" s="53">
        <f t="shared" si="15"/>
        <v>75.630252100840337</v>
      </c>
      <c r="L32" s="53">
        <f t="shared" si="16"/>
        <v>75.630252100840337</v>
      </c>
      <c r="O32" s="54">
        <v>90</v>
      </c>
      <c r="P32" s="54">
        <v>0</v>
      </c>
      <c r="Q32" s="54">
        <f t="shared" si="17"/>
        <v>90</v>
      </c>
      <c r="R32">
        <f t="shared" si="18"/>
        <v>90</v>
      </c>
      <c r="S32">
        <f t="shared" si="19"/>
        <v>0</v>
      </c>
    </row>
    <row r="33" spans="2:20" ht="30" x14ac:dyDescent="0.25">
      <c r="B33" s="11" t="s">
        <v>80</v>
      </c>
      <c r="C33" s="11"/>
      <c r="D33" s="15" t="s">
        <v>81</v>
      </c>
      <c r="E33" s="16">
        <v>1</v>
      </c>
      <c r="F33" s="16">
        <f t="shared" si="10"/>
        <v>100.84033613445379</v>
      </c>
      <c r="G33" s="16">
        <f t="shared" si="11"/>
        <v>0</v>
      </c>
      <c r="H33" s="53">
        <f t="shared" si="12"/>
        <v>6.0504201680672276</v>
      </c>
      <c r="I33" s="53">
        <f t="shared" si="13"/>
        <v>13.109243697478993</v>
      </c>
      <c r="J33" s="16">
        <f t="shared" si="14"/>
        <v>120.00000000000001</v>
      </c>
      <c r="K33" s="53">
        <f t="shared" si="15"/>
        <v>100.84033613445379</v>
      </c>
      <c r="L33" s="53">
        <f t="shared" si="16"/>
        <v>100.84033613445379</v>
      </c>
      <c r="O33" s="54">
        <v>120</v>
      </c>
      <c r="P33" s="54">
        <v>0</v>
      </c>
      <c r="Q33" s="54">
        <f t="shared" si="17"/>
        <v>120</v>
      </c>
      <c r="R33">
        <f t="shared" si="18"/>
        <v>120</v>
      </c>
      <c r="S33">
        <f t="shared" si="19"/>
        <v>0</v>
      </c>
    </row>
    <row r="34" spans="2:20" ht="105" customHeight="1" x14ac:dyDescent="0.25">
      <c r="B34" s="11" t="s">
        <v>82</v>
      </c>
      <c r="C34" s="11" t="s">
        <v>25</v>
      </c>
      <c r="D34" s="15" t="s">
        <v>83</v>
      </c>
      <c r="E34" s="16">
        <v>1</v>
      </c>
      <c r="F34" s="16">
        <f t="shared" si="10"/>
        <v>0</v>
      </c>
      <c r="G34" s="16">
        <f t="shared" si="11"/>
        <v>92.436974789915965</v>
      </c>
      <c r="H34" s="53">
        <f t="shared" si="12"/>
        <v>5.5462184873949578</v>
      </c>
      <c r="I34" s="53">
        <f t="shared" si="13"/>
        <v>12.016806722689076</v>
      </c>
      <c r="J34" s="16">
        <f t="shared" si="14"/>
        <v>110</v>
      </c>
      <c r="K34" s="53">
        <f t="shared" si="15"/>
        <v>92.436974789915965</v>
      </c>
      <c r="L34" s="53">
        <f t="shared" si="16"/>
        <v>92.436974789915965</v>
      </c>
      <c r="O34" s="54">
        <v>0</v>
      </c>
      <c r="P34" s="54">
        <v>110</v>
      </c>
      <c r="Q34" s="54">
        <f t="shared" si="17"/>
        <v>110</v>
      </c>
      <c r="R34">
        <f t="shared" si="18"/>
        <v>0</v>
      </c>
      <c r="S34">
        <f t="shared" si="19"/>
        <v>110</v>
      </c>
    </row>
    <row r="35" spans="2:20" ht="30" x14ac:dyDescent="0.25">
      <c r="B35" s="11" t="s">
        <v>84</v>
      </c>
      <c r="C35" s="11" t="s">
        <v>25</v>
      </c>
      <c r="D35" s="15" t="s">
        <v>85</v>
      </c>
      <c r="E35" s="16">
        <v>1</v>
      </c>
      <c r="F35" s="16">
        <f t="shared" si="10"/>
        <v>33.613445378151262</v>
      </c>
      <c r="G35" s="16">
        <f t="shared" si="11"/>
        <v>0</v>
      </c>
      <c r="H35" s="53">
        <f t="shared" si="12"/>
        <v>2.0168067226890756</v>
      </c>
      <c r="I35" s="53">
        <f t="shared" si="13"/>
        <v>4.3697478991596643</v>
      </c>
      <c r="J35" s="16">
        <f t="shared" si="14"/>
        <v>40</v>
      </c>
      <c r="K35" s="53">
        <f t="shared" si="15"/>
        <v>33.613445378151262</v>
      </c>
      <c r="L35" s="53">
        <f t="shared" si="16"/>
        <v>33.613445378151262</v>
      </c>
      <c r="O35" s="54">
        <v>40</v>
      </c>
      <c r="P35" s="54">
        <v>0</v>
      </c>
      <c r="Q35" s="54">
        <f t="shared" si="17"/>
        <v>40</v>
      </c>
      <c r="R35">
        <f t="shared" si="18"/>
        <v>40</v>
      </c>
      <c r="S35">
        <f t="shared" si="19"/>
        <v>0</v>
      </c>
    </row>
    <row r="36" spans="2:20" ht="30" x14ac:dyDescent="0.25">
      <c r="B36" s="11" t="s">
        <v>86</v>
      </c>
      <c r="C36" s="11"/>
      <c r="D36" s="15" t="s">
        <v>87</v>
      </c>
      <c r="E36" s="16">
        <v>1</v>
      </c>
      <c r="F36" s="16">
        <f t="shared" si="10"/>
        <v>67.226890756302524</v>
      </c>
      <c r="G36" s="16">
        <f t="shared" si="11"/>
        <v>0</v>
      </c>
      <c r="H36" s="53">
        <f t="shared" si="12"/>
        <v>4.0336134453781511</v>
      </c>
      <c r="I36" s="53">
        <f t="shared" si="13"/>
        <v>8.7394957983193287</v>
      </c>
      <c r="J36" s="16">
        <f t="shared" si="14"/>
        <v>80</v>
      </c>
      <c r="K36" s="53">
        <f t="shared" si="15"/>
        <v>67.226890756302524</v>
      </c>
      <c r="L36" s="53">
        <f t="shared" si="16"/>
        <v>67.226890756302524</v>
      </c>
      <c r="O36" s="54">
        <v>80</v>
      </c>
      <c r="P36" s="54">
        <v>0</v>
      </c>
      <c r="Q36" s="54">
        <f t="shared" si="17"/>
        <v>80</v>
      </c>
      <c r="R36">
        <f t="shared" si="18"/>
        <v>80</v>
      </c>
      <c r="S36">
        <f t="shared" si="19"/>
        <v>0</v>
      </c>
    </row>
    <row r="37" spans="2:20" ht="125.25" customHeight="1" x14ac:dyDescent="0.25">
      <c r="B37" s="11" t="s">
        <v>88</v>
      </c>
      <c r="C37" s="11" t="s">
        <v>25</v>
      </c>
      <c r="D37" s="15" t="s">
        <v>89</v>
      </c>
      <c r="E37" s="16">
        <v>0</v>
      </c>
      <c r="F37" s="16">
        <f t="shared" si="10"/>
        <v>0</v>
      </c>
      <c r="G37" s="16">
        <f t="shared" si="11"/>
        <v>168.0672268907563</v>
      </c>
      <c r="H37" s="53">
        <f t="shared" si="12"/>
        <v>10.084033613445378</v>
      </c>
      <c r="I37" s="53">
        <f t="shared" si="13"/>
        <v>21.84873949579832</v>
      </c>
      <c r="J37" s="16">
        <f t="shared" si="14"/>
        <v>0</v>
      </c>
      <c r="K37" s="53">
        <f t="shared" si="15"/>
        <v>168.0672268907563</v>
      </c>
      <c r="L37" s="53">
        <f t="shared" si="16"/>
        <v>0</v>
      </c>
      <c r="O37" s="54">
        <v>0</v>
      </c>
      <c r="P37" s="54">
        <v>200</v>
      </c>
      <c r="Q37" s="54">
        <f t="shared" si="17"/>
        <v>200</v>
      </c>
      <c r="R37">
        <f t="shared" si="18"/>
        <v>0</v>
      </c>
      <c r="S37">
        <f t="shared" si="19"/>
        <v>0</v>
      </c>
    </row>
    <row r="38" spans="2:20" ht="30" x14ac:dyDescent="0.25">
      <c r="B38" s="11" t="s">
        <v>90</v>
      </c>
      <c r="C38" s="11" t="s">
        <v>25</v>
      </c>
      <c r="D38" s="15" t="s">
        <v>91</v>
      </c>
      <c r="E38" s="16">
        <v>0</v>
      </c>
      <c r="F38" s="16">
        <f t="shared" si="10"/>
        <v>84.033613445378151</v>
      </c>
      <c r="G38" s="16">
        <f t="shared" si="11"/>
        <v>0</v>
      </c>
      <c r="H38" s="53">
        <f t="shared" si="12"/>
        <v>5.0420168067226889</v>
      </c>
      <c r="I38" s="53">
        <f t="shared" si="13"/>
        <v>10.92436974789916</v>
      </c>
      <c r="J38" s="16">
        <f t="shared" si="14"/>
        <v>0</v>
      </c>
      <c r="K38" s="53">
        <f t="shared" si="15"/>
        <v>84.033613445378151</v>
      </c>
      <c r="L38" s="53">
        <f t="shared" si="16"/>
        <v>0</v>
      </c>
      <c r="O38" s="54">
        <v>100</v>
      </c>
      <c r="P38" s="54">
        <v>0</v>
      </c>
      <c r="Q38" s="54">
        <f t="shared" si="17"/>
        <v>100</v>
      </c>
      <c r="R38">
        <f t="shared" si="18"/>
        <v>0</v>
      </c>
      <c r="S38">
        <f t="shared" si="19"/>
        <v>0</v>
      </c>
    </row>
    <row r="39" spans="2:20" ht="30" x14ac:dyDescent="0.25">
      <c r="B39" s="11" t="s">
        <v>92</v>
      </c>
      <c r="C39" s="11"/>
      <c r="D39" s="15" t="s">
        <v>93</v>
      </c>
      <c r="E39" s="16">
        <v>0</v>
      </c>
      <c r="F39" s="16">
        <f t="shared" si="10"/>
        <v>126.05042016806723</v>
      </c>
      <c r="G39" s="16">
        <f t="shared" si="11"/>
        <v>0</v>
      </c>
      <c r="H39" s="53">
        <f t="shared" si="12"/>
        <v>7.5630252100840334</v>
      </c>
      <c r="I39" s="53">
        <f t="shared" si="13"/>
        <v>16.386554621848742</v>
      </c>
      <c r="J39" s="16">
        <f t="shared" si="14"/>
        <v>0</v>
      </c>
      <c r="K39" s="53">
        <f t="shared" si="15"/>
        <v>126.05042016806723</v>
      </c>
      <c r="L39" s="53">
        <f t="shared" si="16"/>
        <v>0</v>
      </c>
      <c r="O39" s="54">
        <v>150</v>
      </c>
      <c r="P39" s="54">
        <v>0</v>
      </c>
      <c r="Q39" s="54">
        <f t="shared" si="17"/>
        <v>150</v>
      </c>
      <c r="R39">
        <f t="shared" si="18"/>
        <v>0</v>
      </c>
      <c r="S39">
        <f t="shared" si="19"/>
        <v>0</v>
      </c>
    </row>
    <row r="40" spans="2:20" ht="45" x14ac:dyDescent="0.25">
      <c r="B40" s="11" t="s">
        <v>94</v>
      </c>
      <c r="C40" s="11" t="s">
        <v>25</v>
      </c>
      <c r="D40" s="15" t="s">
        <v>95</v>
      </c>
      <c r="E40" s="16">
        <v>1</v>
      </c>
      <c r="F40" s="16">
        <f t="shared" si="10"/>
        <v>126.05042016806723</v>
      </c>
      <c r="G40" s="16">
        <f t="shared" si="11"/>
        <v>16.806722689075631</v>
      </c>
      <c r="H40" s="53">
        <f t="shared" si="12"/>
        <v>8.5714285714285712</v>
      </c>
      <c r="I40" s="53">
        <f t="shared" si="13"/>
        <v>18.571428571428573</v>
      </c>
      <c r="J40" s="16">
        <f t="shared" si="14"/>
        <v>170.00000000000003</v>
      </c>
      <c r="K40" s="53">
        <f t="shared" si="15"/>
        <v>142.85714285714286</v>
      </c>
      <c r="L40" s="53">
        <f t="shared" si="16"/>
        <v>142.85714285714286</v>
      </c>
      <c r="O40" s="54">
        <v>150</v>
      </c>
      <c r="P40" s="54">
        <v>20</v>
      </c>
      <c r="Q40" s="54">
        <f t="shared" si="17"/>
        <v>170</v>
      </c>
      <c r="R40">
        <f t="shared" si="18"/>
        <v>150</v>
      </c>
      <c r="S40">
        <f t="shared" si="19"/>
        <v>20</v>
      </c>
    </row>
    <row r="41" spans="2:20" ht="150" customHeight="1" x14ac:dyDescent="0.25">
      <c r="B41" s="11" t="s">
        <v>96</v>
      </c>
      <c r="C41" s="11" t="s">
        <v>60</v>
      </c>
      <c r="D41" s="15" t="s">
        <v>97</v>
      </c>
      <c r="E41" s="16">
        <v>15</v>
      </c>
      <c r="F41" s="16">
        <f t="shared" si="10"/>
        <v>0</v>
      </c>
      <c r="G41" s="16">
        <f t="shared" si="11"/>
        <v>42.016806722689076</v>
      </c>
      <c r="H41" s="53">
        <f t="shared" si="12"/>
        <v>2.5210084033613445</v>
      </c>
      <c r="I41" s="53">
        <f t="shared" si="13"/>
        <v>5.46218487394958</v>
      </c>
      <c r="J41" s="16">
        <f t="shared" si="14"/>
        <v>750</v>
      </c>
      <c r="K41" s="53">
        <f t="shared" si="15"/>
        <v>42.016806722689076</v>
      </c>
      <c r="L41" s="53">
        <f t="shared" si="16"/>
        <v>630.25210084033608</v>
      </c>
      <c r="O41" s="54">
        <v>0</v>
      </c>
      <c r="P41" s="54">
        <v>50</v>
      </c>
      <c r="Q41" s="54">
        <f t="shared" si="17"/>
        <v>50</v>
      </c>
      <c r="R41">
        <f t="shared" si="18"/>
        <v>0</v>
      </c>
      <c r="S41">
        <f t="shared" si="19"/>
        <v>750</v>
      </c>
    </row>
    <row r="42" spans="2:20" ht="45" x14ac:dyDescent="0.25">
      <c r="B42" s="11" t="s">
        <v>98</v>
      </c>
      <c r="C42" s="11" t="s">
        <v>25</v>
      </c>
      <c r="D42" s="15" t="s">
        <v>99</v>
      </c>
      <c r="E42" s="16">
        <v>1</v>
      </c>
      <c r="F42" s="16">
        <f t="shared" si="10"/>
        <v>29.411764705882355</v>
      </c>
      <c r="G42" s="16">
        <f t="shared" si="11"/>
        <v>42.016806722689076</v>
      </c>
      <c r="H42" s="53">
        <f t="shared" si="12"/>
        <v>4.2857142857142856</v>
      </c>
      <c r="I42" s="53">
        <f t="shared" si="13"/>
        <v>9.2857142857142865</v>
      </c>
      <c r="J42" s="16">
        <f t="shared" si="14"/>
        <v>85.000000000000014</v>
      </c>
      <c r="K42" s="53">
        <f t="shared" si="15"/>
        <v>71.428571428571431</v>
      </c>
      <c r="L42" s="53">
        <f t="shared" si="16"/>
        <v>71.428571428571431</v>
      </c>
      <c r="O42" s="54">
        <v>35</v>
      </c>
      <c r="P42" s="54">
        <v>50</v>
      </c>
      <c r="Q42" s="54">
        <f t="shared" si="17"/>
        <v>85</v>
      </c>
      <c r="R42">
        <f t="shared" si="18"/>
        <v>35</v>
      </c>
      <c r="S42">
        <f t="shared" si="19"/>
        <v>50</v>
      </c>
    </row>
    <row r="43" spans="2:20" ht="51" customHeight="1" x14ac:dyDescent="0.25">
      <c r="B43" s="11" t="s">
        <v>100</v>
      </c>
      <c r="C43" s="11"/>
      <c r="D43" s="15" t="s">
        <v>101</v>
      </c>
      <c r="E43" s="16">
        <v>3</v>
      </c>
      <c r="F43" s="16">
        <f t="shared" si="10"/>
        <v>0.92436974789915982</v>
      </c>
      <c r="G43" s="16">
        <f t="shared" si="11"/>
        <v>0</v>
      </c>
      <c r="H43" s="53">
        <f t="shared" si="12"/>
        <v>5.5462184873949584E-2</v>
      </c>
      <c r="I43" s="53">
        <f t="shared" si="13"/>
        <v>0.12016806722689079</v>
      </c>
      <c r="J43" s="16">
        <f t="shared" si="14"/>
        <v>3.3000000000000007</v>
      </c>
      <c r="K43" s="53">
        <f t="shared" si="15"/>
        <v>0.92436974789915982</v>
      </c>
      <c r="L43" s="53">
        <f t="shared" si="16"/>
        <v>2.7731092436974794</v>
      </c>
      <c r="O43" s="54">
        <v>1.1000000000000001</v>
      </c>
      <c r="P43" s="54">
        <v>0</v>
      </c>
      <c r="Q43" s="54">
        <f t="shared" si="17"/>
        <v>1.1000000000000001</v>
      </c>
      <c r="R43">
        <f t="shared" si="18"/>
        <v>3.3000000000000003</v>
      </c>
      <c r="S43">
        <f t="shared" si="19"/>
        <v>0</v>
      </c>
    </row>
    <row r="44" spans="2:20" ht="115.5" customHeight="1" x14ac:dyDescent="0.25">
      <c r="B44" s="11" t="s">
        <v>102</v>
      </c>
      <c r="C44" s="11"/>
      <c r="D44" s="15" t="s">
        <v>103</v>
      </c>
      <c r="E44" s="16">
        <v>1</v>
      </c>
      <c r="F44" s="16">
        <f t="shared" si="10"/>
        <v>184.87394957983193</v>
      </c>
      <c r="G44" s="16">
        <f t="shared" si="11"/>
        <v>16.806722689075631</v>
      </c>
      <c r="H44" s="53">
        <f t="shared" si="12"/>
        <v>12.100840336134453</v>
      </c>
      <c r="I44" s="53">
        <f t="shared" si="13"/>
        <v>26.218487394957982</v>
      </c>
      <c r="J44" s="16">
        <f t="shared" si="14"/>
        <v>239.99999999999997</v>
      </c>
      <c r="K44" s="53">
        <f t="shared" si="15"/>
        <v>201.68067226890759</v>
      </c>
      <c r="L44" s="53">
        <f t="shared" si="16"/>
        <v>201.68067226890759</v>
      </c>
      <c r="O44" s="54">
        <v>220</v>
      </c>
      <c r="P44" s="54">
        <v>20</v>
      </c>
      <c r="Q44" s="54">
        <f t="shared" si="17"/>
        <v>240</v>
      </c>
      <c r="R44">
        <f t="shared" si="18"/>
        <v>220</v>
      </c>
      <c r="S44">
        <f t="shared" si="19"/>
        <v>20</v>
      </c>
    </row>
    <row r="45" spans="2:20" x14ac:dyDescent="0.25">
      <c r="D45" s="55"/>
      <c r="E45" s="1"/>
      <c r="F45" s="1"/>
      <c r="G45" s="1"/>
      <c r="H45" s="54"/>
      <c r="I45" s="54"/>
      <c r="J45" s="1"/>
      <c r="K45" s="54"/>
      <c r="L45" s="54"/>
      <c r="O45" s="54"/>
      <c r="P45" s="54"/>
      <c r="Q45" s="54"/>
    </row>
    <row r="46" spans="2:20" x14ac:dyDescent="0.25">
      <c r="E46" s="1"/>
      <c r="F46" s="1"/>
      <c r="H46" s="1"/>
      <c r="I46" s="1"/>
      <c r="J46" s="1">
        <f>SUM(J28:J44)</f>
        <v>2692.5</v>
      </c>
      <c r="K46" s="1">
        <f>SUM(K28:K44)</f>
        <v>1959.9159663865548</v>
      </c>
      <c r="L46" s="1">
        <f>SUM(L28:L44)</f>
        <v>2262.6050420168071</v>
      </c>
      <c r="R46" s="1">
        <f>SUM(R28:R44)</f>
        <v>997.5</v>
      </c>
      <c r="S46" s="1">
        <f>SUM(S28:S44)</f>
        <v>1695</v>
      </c>
      <c r="T46" s="1">
        <f>R46+S46</f>
        <v>2692.5</v>
      </c>
    </row>
    <row r="47" spans="2:20" x14ac:dyDescent="0.25">
      <c r="E47" s="1"/>
      <c r="F47" s="1"/>
      <c r="G47" s="1"/>
    </row>
    <row r="48" spans="2:20" x14ac:dyDescent="0.25">
      <c r="B48" s="98" t="s">
        <v>104</v>
      </c>
      <c r="C48" s="98"/>
      <c r="D48" s="98"/>
      <c r="E48" s="9"/>
      <c r="F48" s="9"/>
      <c r="G48" s="9"/>
      <c r="H48" s="102"/>
      <c r="I48" s="102"/>
      <c r="J48" s="102"/>
      <c r="K48" s="103"/>
      <c r="L48" s="103"/>
    </row>
    <row r="49" spans="2:20" ht="92.25" customHeight="1" x14ac:dyDescent="0.25">
      <c r="B49" s="11" t="s">
        <v>105</v>
      </c>
      <c r="C49" s="11" t="s">
        <v>25</v>
      </c>
      <c r="D49" s="15" t="s">
        <v>106</v>
      </c>
      <c r="E49" s="13">
        <v>1</v>
      </c>
      <c r="F49" s="13">
        <f>K49-G49</f>
        <v>203.69747899159665</v>
      </c>
      <c r="G49" s="13">
        <f>P49</f>
        <v>40</v>
      </c>
      <c r="H49" s="53">
        <f>(F49+G49)*0.06</f>
        <v>14.621848739495798</v>
      </c>
      <c r="I49" s="53">
        <f>(G49+F49)*0.13</f>
        <v>31.680672268907568</v>
      </c>
      <c r="J49" s="16">
        <f>(F49+G49+H49+I49)*E49</f>
        <v>290.00000000000006</v>
      </c>
      <c r="K49" s="53">
        <f>Q49/1.19</f>
        <v>243.69747899159665</v>
      </c>
      <c r="L49" s="53">
        <f>K49*E49</f>
        <v>243.69747899159665</v>
      </c>
      <c r="O49" s="54">
        <v>250</v>
      </c>
      <c r="P49" s="54">
        <v>40</v>
      </c>
      <c r="Q49" s="54">
        <f>O49+P49</f>
        <v>290</v>
      </c>
      <c r="R49">
        <f>O49*E49</f>
        <v>250</v>
      </c>
      <c r="S49">
        <f>P49*E49</f>
        <v>40</v>
      </c>
    </row>
    <row r="50" spans="2:20" x14ac:dyDescent="0.25">
      <c r="D50" s="55"/>
      <c r="E50" s="1"/>
      <c r="F50" s="1"/>
      <c r="G50" s="1"/>
      <c r="H50" s="1"/>
      <c r="I50" s="1"/>
      <c r="J50" s="1"/>
      <c r="O50" s="54"/>
      <c r="P50" s="54"/>
      <c r="Q50" s="54"/>
    </row>
    <row r="51" spans="2:20" x14ac:dyDescent="0.25">
      <c r="E51" s="1"/>
      <c r="F51" s="1"/>
      <c r="J51" s="1">
        <f>SUM(J49)</f>
        <v>290.00000000000006</v>
      </c>
      <c r="K51" s="1">
        <f>SUM(K49)</f>
        <v>243.69747899159665</v>
      </c>
      <c r="L51" s="1">
        <f>SUM(L49)</f>
        <v>243.69747899159665</v>
      </c>
      <c r="R51" s="1">
        <f>SUM(R49)</f>
        <v>250</v>
      </c>
      <c r="S51" s="1">
        <f>SUM(S49)</f>
        <v>40</v>
      </c>
      <c r="T51" s="1">
        <f>R51+S51</f>
        <v>290</v>
      </c>
    </row>
    <row r="52" spans="2:20" x14ac:dyDescent="0.25">
      <c r="E52" s="1"/>
      <c r="F52" s="1"/>
      <c r="G52" s="1"/>
    </row>
    <row r="53" spans="2:20" ht="37.5" x14ac:dyDescent="0.3">
      <c r="D53" s="24" t="s">
        <v>229</v>
      </c>
      <c r="E53" s="25"/>
      <c r="F53" s="26"/>
      <c r="G53" s="27">
        <f>J25+J46+J51</f>
        <v>34582.75</v>
      </c>
    </row>
    <row r="55" spans="2:20" ht="21" x14ac:dyDescent="0.35">
      <c r="D55" s="31" t="s">
        <v>108</v>
      </c>
      <c r="E55" s="32"/>
      <c r="F55" s="32"/>
      <c r="G55" s="33">
        <f>R25+R46+R51</f>
        <v>28391.75</v>
      </c>
    </row>
    <row r="56" spans="2:20" ht="21" x14ac:dyDescent="0.35">
      <c r="D56" s="31" t="s">
        <v>109</v>
      </c>
      <c r="E56" s="32"/>
      <c r="F56" s="32"/>
      <c r="G56" s="33">
        <f>S25+S46+S51</f>
        <v>6191</v>
      </c>
    </row>
  </sheetData>
  <mergeCells count="7">
    <mergeCell ref="B4:D4"/>
    <mergeCell ref="B27:D27"/>
    <mergeCell ref="H27:J27"/>
    <mergeCell ref="K27:L27"/>
    <mergeCell ref="B48:D48"/>
    <mergeCell ref="H48:J48"/>
    <mergeCell ref="K48:L4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6"/>
  <sheetViews>
    <sheetView topLeftCell="A43" zoomScale="65" zoomScaleNormal="65" workbookViewId="0">
      <selection activeCell="P17" sqref="P17"/>
    </sheetView>
  </sheetViews>
  <sheetFormatPr baseColWidth="10" defaultColWidth="10.5703125" defaultRowHeight="15" x14ac:dyDescent="0.25"/>
  <cols>
    <col min="1" max="1" width="14.42578125" customWidth="1"/>
    <col min="4" max="4" width="57.28515625" customWidth="1"/>
    <col min="5" max="5" width="12.28515625" customWidth="1"/>
    <col min="6" max="6" width="13.85546875" customWidth="1"/>
    <col min="7" max="7" width="14.28515625" customWidth="1"/>
    <col min="8" max="8" width="15.5703125" customWidth="1"/>
    <col min="9" max="9" width="13.7109375" customWidth="1"/>
    <col min="10" max="10" width="15.7109375" customWidth="1"/>
    <col min="15" max="15" width="14.7109375" customWidth="1"/>
    <col min="16" max="16" width="15" customWidth="1"/>
    <col min="18" max="18" width="18.85546875" customWidth="1"/>
    <col min="19" max="19" width="19.85546875" customWidth="1"/>
    <col min="21" max="21" width="16.85546875" customWidth="1"/>
    <col min="22" max="22" width="17.28515625" customWidth="1"/>
  </cols>
  <sheetData>
    <row r="1" spans="2:19" x14ac:dyDescent="0.25">
      <c r="B1" t="s">
        <v>232</v>
      </c>
    </row>
    <row r="2" spans="2:19" ht="45" x14ac:dyDescent="0.25">
      <c r="B2" s="2" t="s">
        <v>0</v>
      </c>
      <c r="C2" s="3" t="s">
        <v>1</v>
      </c>
      <c r="D2" s="2" t="s">
        <v>2</v>
      </c>
      <c r="E2" s="2" t="s">
        <v>3</v>
      </c>
      <c r="F2" s="4" t="s">
        <v>4</v>
      </c>
      <c r="G2" s="5" t="s">
        <v>5</v>
      </c>
      <c r="H2" s="50" t="s">
        <v>215</v>
      </c>
      <c r="I2" s="50" t="s">
        <v>216</v>
      </c>
      <c r="J2" s="2" t="s">
        <v>217</v>
      </c>
      <c r="K2" s="4" t="s">
        <v>6</v>
      </c>
      <c r="L2" s="5" t="s">
        <v>7</v>
      </c>
    </row>
    <row r="4" spans="2:19" ht="18" customHeight="1" x14ac:dyDescent="0.25">
      <c r="B4" s="98" t="s">
        <v>113</v>
      </c>
      <c r="C4" s="98"/>
      <c r="D4" s="98"/>
      <c r="E4" s="9"/>
      <c r="F4" s="9"/>
      <c r="G4" s="9"/>
      <c r="H4" s="9"/>
      <c r="I4" s="9"/>
      <c r="J4" s="51"/>
      <c r="K4" s="9"/>
      <c r="L4" s="51"/>
      <c r="O4" t="s">
        <v>4</v>
      </c>
      <c r="P4" t="s">
        <v>5</v>
      </c>
      <c r="Q4" t="s">
        <v>7</v>
      </c>
      <c r="R4" t="s">
        <v>218</v>
      </c>
      <c r="S4" t="s">
        <v>219</v>
      </c>
    </row>
    <row r="5" spans="2:19" ht="90" x14ac:dyDescent="0.25">
      <c r="B5" s="11" t="s">
        <v>24</v>
      </c>
      <c r="C5" s="11" t="s">
        <v>25</v>
      </c>
      <c r="D5" s="12" t="s">
        <v>26</v>
      </c>
      <c r="E5" s="16">
        <v>1</v>
      </c>
      <c r="F5" s="16">
        <f t="shared" ref="F5:F21" si="0">+IF(27=0,0,O5/1.19)</f>
        <v>8364.7058823529424</v>
      </c>
      <c r="G5" s="16">
        <f t="shared" ref="G5:G21" si="1">+IF(27=0,0,P5/1.19)</f>
        <v>100.84033613445379</v>
      </c>
      <c r="H5" s="14">
        <f t="shared" ref="H5:H23" si="2">(F5+G5)*0.06</f>
        <v>507.93277310924373</v>
      </c>
      <c r="I5" s="14">
        <f t="shared" ref="I5:I23" si="3">(G5+F5)*0.13</f>
        <v>1100.5210084033615</v>
      </c>
      <c r="J5" s="13">
        <f t="shared" ref="J5:J23" si="4">(F5+G5+H5+I5)*E5</f>
        <v>10074</v>
      </c>
      <c r="K5" s="14">
        <f t="shared" ref="K5:K23" si="5">Q5/1.19</f>
        <v>8465.5462184873959</v>
      </c>
      <c r="L5" s="53">
        <f t="shared" ref="L5:L23" si="6">K5*E5</f>
        <v>8465.5462184873959</v>
      </c>
      <c r="O5" s="54">
        <v>9954</v>
      </c>
      <c r="P5" s="54">
        <v>120</v>
      </c>
      <c r="Q5" s="54">
        <f t="shared" ref="Q5:Q18" si="7">(O5+P5)</f>
        <v>10074</v>
      </c>
      <c r="R5">
        <f t="shared" ref="R5:R23" si="8">O5*E5</f>
        <v>9954</v>
      </c>
      <c r="S5">
        <f t="shared" ref="S5:S23" si="9">P5*E5</f>
        <v>120</v>
      </c>
    </row>
    <row r="6" spans="2:19" ht="115.5" customHeight="1" x14ac:dyDescent="0.25">
      <c r="B6" s="11" t="s">
        <v>27</v>
      </c>
      <c r="C6" s="11" t="s">
        <v>25</v>
      </c>
      <c r="D6" s="15" t="s">
        <v>28</v>
      </c>
      <c r="E6" s="16">
        <v>1</v>
      </c>
      <c r="F6" s="16">
        <f t="shared" si="0"/>
        <v>701.68067226890764</v>
      </c>
      <c r="G6" s="16">
        <f t="shared" si="1"/>
        <v>126.05042016806723</v>
      </c>
      <c r="H6" s="53">
        <f t="shared" si="2"/>
        <v>49.663865546218496</v>
      </c>
      <c r="I6" s="53">
        <f t="shared" si="3"/>
        <v>107.60504201680673</v>
      </c>
      <c r="J6" s="16">
        <f t="shared" si="4"/>
        <v>985.00000000000011</v>
      </c>
      <c r="K6" s="53">
        <f t="shared" si="5"/>
        <v>827.73109243697479</v>
      </c>
      <c r="L6" s="53">
        <f t="shared" si="6"/>
        <v>827.73109243697479</v>
      </c>
      <c r="O6" s="54">
        <v>835</v>
      </c>
      <c r="P6" s="54">
        <v>150</v>
      </c>
      <c r="Q6" s="54">
        <f t="shared" si="7"/>
        <v>985</v>
      </c>
      <c r="R6">
        <f t="shared" si="8"/>
        <v>835</v>
      </c>
      <c r="S6">
        <f t="shared" si="9"/>
        <v>150</v>
      </c>
    </row>
    <row r="7" spans="2:19" ht="60" x14ac:dyDescent="0.25">
      <c r="B7" s="11" t="s">
        <v>29</v>
      </c>
      <c r="C7" s="11" t="s">
        <v>25</v>
      </c>
      <c r="D7" s="17" t="s">
        <v>30</v>
      </c>
      <c r="E7" s="16">
        <v>1</v>
      </c>
      <c r="F7" s="16">
        <f t="shared" si="0"/>
        <v>924.36974789915973</v>
      </c>
      <c r="G7" s="16">
        <f t="shared" si="1"/>
        <v>100.84033613445379</v>
      </c>
      <c r="H7" s="53">
        <f t="shared" si="2"/>
        <v>61.512605042016816</v>
      </c>
      <c r="I7" s="53">
        <f t="shared" si="3"/>
        <v>133.27731092436977</v>
      </c>
      <c r="J7" s="16">
        <f t="shared" si="4"/>
        <v>1220</v>
      </c>
      <c r="K7" s="53">
        <f t="shared" si="5"/>
        <v>1025.2100840336134</v>
      </c>
      <c r="L7" s="53">
        <f t="shared" si="6"/>
        <v>1025.2100840336134</v>
      </c>
      <c r="O7" s="54">
        <v>1100</v>
      </c>
      <c r="P7" s="54">
        <v>120</v>
      </c>
      <c r="Q7" s="54">
        <f t="shared" si="7"/>
        <v>1220</v>
      </c>
      <c r="R7">
        <f t="shared" si="8"/>
        <v>1100</v>
      </c>
      <c r="S7">
        <f t="shared" si="9"/>
        <v>120</v>
      </c>
    </row>
    <row r="8" spans="2:19" ht="63.75" customHeight="1" x14ac:dyDescent="0.25">
      <c r="B8" s="11" t="s">
        <v>31</v>
      </c>
      <c r="C8" s="11" t="s">
        <v>25</v>
      </c>
      <c r="D8" s="17" t="s">
        <v>32</v>
      </c>
      <c r="E8" s="16">
        <v>0</v>
      </c>
      <c r="F8" s="16">
        <f t="shared" si="0"/>
        <v>739.49579831932772</v>
      </c>
      <c r="G8" s="16">
        <f t="shared" si="1"/>
        <v>71.428571428571431</v>
      </c>
      <c r="H8" s="53">
        <f t="shared" si="2"/>
        <v>48.655462184873947</v>
      </c>
      <c r="I8" s="53">
        <f t="shared" si="3"/>
        <v>105.4201680672269</v>
      </c>
      <c r="J8" s="16">
        <f t="shared" si="4"/>
        <v>0</v>
      </c>
      <c r="K8" s="53">
        <f t="shared" si="5"/>
        <v>810.92436974789916</v>
      </c>
      <c r="L8" s="53">
        <f t="shared" si="6"/>
        <v>0</v>
      </c>
      <c r="O8" s="54">
        <v>880</v>
      </c>
      <c r="P8" s="54">
        <v>85</v>
      </c>
      <c r="Q8" s="54">
        <f t="shared" si="7"/>
        <v>965</v>
      </c>
      <c r="R8">
        <f t="shared" si="8"/>
        <v>0</v>
      </c>
      <c r="S8">
        <f t="shared" si="9"/>
        <v>0</v>
      </c>
    </row>
    <row r="9" spans="2:19" ht="63.75" customHeight="1" x14ac:dyDescent="0.25">
      <c r="B9" s="11" t="s">
        <v>33</v>
      </c>
      <c r="C9" s="11" t="s">
        <v>25</v>
      </c>
      <c r="D9" s="17" t="s">
        <v>34</v>
      </c>
      <c r="E9" s="16">
        <v>0</v>
      </c>
      <c r="F9" s="16">
        <f t="shared" si="0"/>
        <v>680.67226890756308</v>
      </c>
      <c r="G9" s="16">
        <f t="shared" si="1"/>
        <v>71.428571428571431</v>
      </c>
      <c r="H9" s="53">
        <f t="shared" si="2"/>
        <v>45.12605042016807</v>
      </c>
      <c r="I9" s="53">
        <f t="shared" si="3"/>
        <v>97.77310924369749</v>
      </c>
      <c r="J9" s="16">
        <f t="shared" si="4"/>
        <v>0</v>
      </c>
      <c r="K9" s="53">
        <f t="shared" si="5"/>
        <v>752.10084033613452</v>
      </c>
      <c r="L9" s="53">
        <f t="shared" si="6"/>
        <v>0</v>
      </c>
      <c r="O9" s="54">
        <v>810</v>
      </c>
      <c r="P9" s="54">
        <v>85</v>
      </c>
      <c r="Q9" s="54">
        <f t="shared" si="7"/>
        <v>895</v>
      </c>
      <c r="R9">
        <f t="shared" si="8"/>
        <v>0</v>
      </c>
      <c r="S9">
        <f t="shared" si="9"/>
        <v>0</v>
      </c>
    </row>
    <row r="10" spans="2:19" ht="63.75" customHeight="1" x14ac:dyDescent="0.25">
      <c r="B10" s="11" t="s">
        <v>35</v>
      </c>
      <c r="C10" s="11" t="s">
        <v>25</v>
      </c>
      <c r="D10" s="17" t="s">
        <v>36</v>
      </c>
      <c r="E10" s="16">
        <v>0</v>
      </c>
      <c r="F10" s="16">
        <f t="shared" si="0"/>
        <v>571.42857142857144</v>
      </c>
      <c r="G10" s="16">
        <f t="shared" si="1"/>
        <v>71.428571428571431</v>
      </c>
      <c r="H10" s="53">
        <f t="shared" si="2"/>
        <v>38.571428571428569</v>
      </c>
      <c r="I10" s="53">
        <f t="shared" si="3"/>
        <v>83.571428571428584</v>
      </c>
      <c r="J10" s="16">
        <f t="shared" si="4"/>
        <v>0</v>
      </c>
      <c r="K10" s="53">
        <f t="shared" si="5"/>
        <v>642.85714285714289</v>
      </c>
      <c r="L10" s="53">
        <f t="shared" si="6"/>
        <v>0</v>
      </c>
      <c r="O10" s="54">
        <v>680</v>
      </c>
      <c r="P10" s="54">
        <v>85</v>
      </c>
      <c r="Q10" s="54">
        <f t="shared" si="7"/>
        <v>765</v>
      </c>
      <c r="R10">
        <f t="shared" si="8"/>
        <v>0</v>
      </c>
      <c r="S10">
        <f t="shared" si="9"/>
        <v>0</v>
      </c>
    </row>
    <row r="11" spans="2:19" ht="138.75" customHeight="1" x14ac:dyDescent="0.25">
      <c r="B11" s="11" t="s">
        <v>37</v>
      </c>
      <c r="C11" s="11" t="s">
        <v>25</v>
      </c>
      <c r="D11" s="15" t="s">
        <v>38</v>
      </c>
      <c r="E11" s="16">
        <v>1</v>
      </c>
      <c r="F11" s="16">
        <f t="shared" si="0"/>
        <v>315.1260504201681</v>
      </c>
      <c r="G11" s="16">
        <f t="shared" si="1"/>
        <v>521.00840336134456</v>
      </c>
      <c r="H11" s="53">
        <f t="shared" si="2"/>
        <v>50.168067226890756</v>
      </c>
      <c r="I11" s="53">
        <f t="shared" si="3"/>
        <v>108.69747899159665</v>
      </c>
      <c r="J11" s="16">
        <f t="shared" si="4"/>
        <v>995.00000000000011</v>
      </c>
      <c r="K11" s="53">
        <f t="shared" si="5"/>
        <v>836.13445378151266</v>
      </c>
      <c r="L11" s="53">
        <f t="shared" si="6"/>
        <v>836.13445378151266</v>
      </c>
      <c r="O11" s="54">
        <v>375</v>
      </c>
      <c r="P11" s="54">
        <v>620</v>
      </c>
      <c r="Q11" s="54">
        <f t="shared" si="7"/>
        <v>995</v>
      </c>
      <c r="R11">
        <f t="shared" si="8"/>
        <v>375</v>
      </c>
      <c r="S11">
        <f t="shared" si="9"/>
        <v>620</v>
      </c>
    </row>
    <row r="12" spans="2:19" ht="144" customHeight="1" x14ac:dyDescent="0.25">
      <c r="B12" s="11" t="s">
        <v>39</v>
      </c>
      <c r="C12" s="11" t="s">
        <v>25</v>
      </c>
      <c r="D12" s="15" t="s">
        <v>40</v>
      </c>
      <c r="E12" s="16">
        <v>1</v>
      </c>
      <c r="F12" s="16">
        <f t="shared" si="0"/>
        <v>336.1344537815126</v>
      </c>
      <c r="G12" s="16">
        <f t="shared" si="1"/>
        <v>0</v>
      </c>
      <c r="H12" s="53">
        <f t="shared" si="2"/>
        <v>20.168067226890756</v>
      </c>
      <c r="I12" s="53">
        <f t="shared" si="3"/>
        <v>43.69747899159664</v>
      </c>
      <c r="J12" s="16">
        <f t="shared" si="4"/>
        <v>400</v>
      </c>
      <c r="K12" s="53">
        <f t="shared" si="5"/>
        <v>336.1344537815126</v>
      </c>
      <c r="L12" s="53">
        <f t="shared" si="6"/>
        <v>336.1344537815126</v>
      </c>
      <c r="O12" s="54">
        <v>400</v>
      </c>
      <c r="P12" s="54">
        <v>0</v>
      </c>
      <c r="Q12" s="54">
        <f t="shared" si="7"/>
        <v>400</v>
      </c>
      <c r="R12">
        <f t="shared" si="8"/>
        <v>400</v>
      </c>
      <c r="S12">
        <f t="shared" si="9"/>
        <v>0</v>
      </c>
    </row>
    <row r="13" spans="2:19" ht="45" x14ac:dyDescent="0.25">
      <c r="B13" s="11" t="s">
        <v>41</v>
      </c>
      <c r="C13" s="11" t="s">
        <v>25</v>
      </c>
      <c r="D13" s="15" t="s">
        <v>42</v>
      </c>
      <c r="E13" s="16">
        <v>1</v>
      </c>
      <c r="F13" s="16">
        <f t="shared" si="0"/>
        <v>1613.4453781512607</v>
      </c>
      <c r="G13" s="16">
        <f t="shared" si="1"/>
        <v>151.26050420168067</v>
      </c>
      <c r="H13" s="53">
        <f t="shared" si="2"/>
        <v>105.88235294117648</v>
      </c>
      <c r="I13" s="53">
        <f t="shared" si="3"/>
        <v>229.4117647058824</v>
      </c>
      <c r="J13" s="16">
        <f t="shared" si="4"/>
        <v>2100.0000000000005</v>
      </c>
      <c r="K13" s="53">
        <f t="shared" si="5"/>
        <v>1764.7058823529412</v>
      </c>
      <c r="L13" s="53">
        <f t="shared" si="6"/>
        <v>1764.7058823529412</v>
      </c>
      <c r="O13" s="54">
        <v>1920</v>
      </c>
      <c r="P13" s="54">
        <v>180</v>
      </c>
      <c r="Q13" s="54">
        <f t="shared" si="7"/>
        <v>2100</v>
      </c>
      <c r="R13">
        <f t="shared" si="8"/>
        <v>1920</v>
      </c>
      <c r="S13">
        <f t="shared" si="9"/>
        <v>180</v>
      </c>
    </row>
    <row r="14" spans="2:19" ht="60" x14ac:dyDescent="0.25">
      <c r="B14" s="11" t="s">
        <v>43</v>
      </c>
      <c r="C14" s="11" t="s">
        <v>25</v>
      </c>
      <c r="D14" s="15" t="s">
        <v>44</v>
      </c>
      <c r="E14" s="16">
        <v>1</v>
      </c>
      <c r="F14" s="16">
        <f t="shared" si="0"/>
        <v>0</v>
      </c>
      <c r="G14" s="16">
        <f t="shared" si="1"/>
        <v>210.0840336134454</v>
      </c>
      <c r="H14" s="53">
        <f t="shared" si="2"/>
        <v>12.605042016806724</v>
      </c>
      <c r="I14" s="53">
        <f t="shared" si="3"/>
        <v>27.310924369747902</v>
      </c>
      <c r="J14" s="16">
        <f t="shared" si="4"/>
        <v>250.00000000000003</v>
      </c>
      <c r="K14" s="53">
        <f t="shared" si="5"/>
        <v>210.0840336134454</v>
      </c>
      <c r="L14" s="53">
        <f t="shared" si="6"/>
        <v>210.0840336134454</v>
      </c>
      <c r="O14" s="54">
        <v>0</v>
      </c>
      <c r="P14" s="54">
        <v>250</v>
      </c>
      <c r="Q14" s="54">
        <f t="shared" si="7"/>
        <v>250</v>
      </c>
      <c r="R14">
        <f t="shared" si="8"/>
        <v>0</v>
      </c>
      <c r="S14">
        <f t="shared" si="9"/>
        <v>250</v>
      </c>
    </row>
    <row r="15" spans="2:19" ht="117.75" customHeight="1" x14ac:dyDescent="0.25">
      <c r="B15" s="11" t="s">
        <v>45</v>
      </c>
      <c r="C15" s="11" t="s">
        <v>25</v>
      </c>
      <c r="D15" s="15" t="s">
        <v>46</v>
      </c>
      <c r="E15" s="16">
        <v>1</v>
      </c>
      <c r="F15" s="16">
        <f t="shared" si="0"/>
        <v>380.67226890756302</v>
      </c>
      <c r="G15" s="16">
        <f t="shared" si="1"/>
        <v>29.411764705882355</v>
      </c>
      <c r="H15" s="53">
        <f t="shared" si="2"/>
        <v>24.605042016806724</v>
      </c>
      <c r="I15" s="53">
        <f t="shared" si="3"/>
        <v>53.310924369747902</v>
      </c>
      <c r="J15" s="16">
        <f t="shared" si="4"/>
        <v>488.00000000000006</v>
      </c>
      <c r="K15" s="53">
        <f t="shared" si="5"/>
        <v>410.0840336134454</v>
      </c>
      <c r="L15" s="53">
        <f t="shared" si="6"/>
        <v>410.0840336134454</v>
      </c>
      <c r="O15" s="54">
        <v>453</v>
      </c>
      <c r="P15" s="54">
        <v>35</v>
      </c>
      <c r="Q15" s="54">
        <f t="shared" si="7"/>
        <v>488</v>
      </c>
      <c r="R15">
        <f t="shared" si="8"/>
        <v>453</v>
      </c>
      <c r="S15">
        <f t="shared" si="9"/>
        <v>35</v>
      </c>
    </row>
    <row r="16" spans="2:19" ht="87.75" customHeight="1" x14ac:dyDescent="0.25">
      <c r="B16" s="11" t="s">
        <v>47</v>
      </c>
      <c r="C16" s="11" t="s">
        <v>25</v>
      </c>
      <c r="D16" s="15" t="s">
        <v>48</v>
      </c>
      <c r="E16" s="16">
        <v>1</v>
      </c>
      <c r="F16" s="16">
        <f t="shared" si="0"/>
        <v>182.56302521008405</v>
      </c>
      <c r="G16" s="16">
        <f t="shared" si="1"/>
        <v>5.0420168067226889</v>
      </c>
      <c r="H16" s="53">
        <f t="shared" si="2"/>
        <v>11.256302521008404</v>
      </c>
      <c r="I16" s="53">
        <f t="shared" si="3"/>
        <v>24.388655462184879</v>
      </c>
      <c r="J16" s="16">
        <f t="shared" si="4"/>
        <v>223.25000000000003</v>
      </c>
      <c r="K16" s="53">
        <f t="shared" si="5"/>
        <v>187.60504201680672</v>
      </c>
      <c r="L16" s="53">
        <f t="shared" si="6"/>
        <v>187.60504201680672</v>
      </c>
      <c r="O16" s="54">
        <v>217.25</v>
      </c>
      <c r="P16" s="54">
        <v>6</v>
      </c>
      <c r="Q16" s="54">
        <f t="shared" si="7"/>
        <v>223.25</v>
      </c>
      <c r="R16">
        <f t="shared" si="8"/>
        <v>217.25</v>
      </c>
      <c r="S16">
        <f t="shared" si="9"/>
        <v>6</v>
      </c>
    </row>
    <row r="17" spans="2:20" ht="106.5" customHeight="1" x14ac:dyDescent="0.25">
      <c r="B17" s="11" t="s">
        <v>49</v>
      </c>
      <c r="C17" s="11" t="s">
        <v>25</v>
      </c>
      <c r="D17" s="15" t="s">
        <v>50</v>
      </c>
      <c r="E17" s="16">
        <v>1</v>
      </c>
      <c r="F17" s="16">
        <f t="shared" si="0"/>
        <v>0</v>
      </c>
      <c r="G17" s="16">
        <f t="shared" si="1"/>
        <v>1092.4369747899161</v>
      </c>
      <c r="H17" s="53">
        <f t="shared" si="2"/>
        <v>65.546218487394967</v>
      </c>
      <c r="I17" s="53">
        <f t="shared" si="3"/>
        <v>142.0168067226891</v>
      </c>
      <c r="J17" s="16">
        <f t="shared" si="4"/>
        <v>1300.0000000000002</v>
      </c>
      <c r="K17" s="53">
        <f t="shared" si="5"/>
        <v>1092.4369747899161</v>
      </c>
      <c r="L17" s="53">
        <f t="shared" si="6"/>
        <v>1092.4369747899161</v>
      </c>
      <c r="O17" s="54">
        <v>0</v>
      </c>
      <c r="P17" s="54">
        <v>1300</v>
      </c>
      <c r="Q17" s="54">
        <f t="shared" si="7"/>
        <v>1300</v>
      </c>
      <c r="R17">
        <f t="shared" si="8"/>
        <v>0</v>
      </c>
      <c r="S17">
        <f t="shared" si="9"/>
        <v>1300</v>
      </c>
    </row>
    <row r="18" spans="2:20" ht="63.75" customHeight="1" x14ac:dyDescent="0.25">
      <c r="B18" s="11" t="s">
        <v>51</v>
      </c>
      <c r="C18" s="11" t="s">
        <v>25</v>
      </c>
      <c r="D18" s="15" t="s">
        <v>52</v>
      </c>
      <c r="E18" s="16">
        <v>1</v>
      </c>
      <c r="F18" s="16">
        <f t="shared" si="0"/>
        <v>0</v>
      </c>
      <c r="G18" s="16">
        <f t="shared" si="1"/>
        <v>1008.4033613445379</v>
      </c>
      <c r="H18" s="53">
        <f t="shared" si="2"/>
        <v>60.504201680672267</v>
      </c>
      <c r="I18" s="53">
        <f t="shared" si="3"/>
        <v>131.09243697478993</v>
      </c>
      <c r="J18" s="16">
        <f t="shared" si="4"/>
        <v>1200</v>
      </c>
      <c r="K18" s="53">
        <f t="shared" si="5"/>
        <v>1008.4033613445379</v>
      </c>
      <c r="L18" s="53">
        <f t="shared" si="6"/>
        <v>1008.4033613445379</v>
      </c>
      <c r="O18" s="54">
        <v>0</v>
      </c>
      <c r="P18" s="54">
        <v>1200</v>
      </c>
      <c r="Q18">
        <f t="shared" si="7"/>
        <v>1200</v>
      </c>
      <c r="R18">
        <f t="shared" si="8"/>
        <v>0</v>
      </c>
      <c r="S18">
        <f t="shared" si="9"/>
        <v>1200</v>
      </c>
    </row>
    <row r="19" spans="2:20" ht="45" x14ac:dyDescent="0.25">
      <c r="B19" s="11" t="s">
        <v>53</v>
      </c>
      <c r="C19" s="11" t="s">
        <v>25</v>
      </c>
      <c r="D19" s="15" t="s">
        <v>54</v>
      </c>
      <c r="E19" s="16">
        <v>1</v>
      </c>
      <c r="F19" s="16">
        <f t="shared" si="0"/>
        <v>208.40336134453781</v>
      </c>
      <c r="G19" s="16">
        <f t="shared" si="1"/>
        <v>0</v>
      </c>
      <c r="H19" s="53">
        <f t="shared" si="2"/>
        <v>12.504201680672269</v>
      </c>
      <c r="I19" s="53">
        <f t="shared" si="3"/>
        <v>27.092436974789916</v>
      </c>
      <c r="J19" s="16">
        <f t="shared" si="4"/>
        <v>248</v>
      </c>
      <c r="K19" s="53">
        <f t="shared" si="5"/>
        <v>208.40336134453781</v>
      </c>
      <c r="L19" s="53">
        <f t="shared" si="6"/>
        <v>208.40336134453781</v>
      </c>
      <c r="O19" s="54">
        <v>248</v>
      </c>
      <c r="P19" s="54">
        <v>0</v>
      </c>
      <c r="Q19" s="54">
        <f>O19+P19</f>
        <v>248</v>
      </c>
      <c r="R19">
        <f t="shared" si="8"/>
        <v>248</v>
      </c>
      <c r="S19">
        <f t="shared" si="9"/>
        <v>0</v>
      </c>
    </row>
    <row r="20" spans="2:20" ht="45" x14ac:dyDescent="0.25">
      <c r="B20" s="11" t="s">
        <v>55</v>
      </c>
      <c r="C20" s="11" t="s">
        <v>25</v>
      </c>
      <c r="D20" s="15" t="s">
        <v>56</v>
      </c>
      <c r="E20" s="16">
        <v>1</v>
      </c>
      <c r="F20" s="16">
        <f t="shared" si="0"/>
        <v>134.45378151260505</v>
      </c>
      <c r="G20" s="16">
        <f t="shared" si="1"/>
        <v>29.411764705882355</v>
      </c>
      <c r="H20" s="53">
        <f t="shared" si="2"/>
        <v>9.8319327731092425</v>
      </c>
      <c r="I20" s="53">
        <f t="shared" si="3"/>
        <v>21.302521008403364</v>
      </c>
      <c r="J20" s="16">
        <f t="shared" si="4"/>
        <v>195</v>
      </c>
      <c r="K20" s="53">
        <f t="shared" si="5"/>
        <v>163.8655462184874</v>
      </c>
      <c r="L20" s="53">
        <f t="shared" si="6"/>
        <v>163.8655462184874</v>
      </c>
      <c r="O20" s="54">
        <v>160</v>
      </c>
      <c r="P20" s="54">
        <v>35</v>
      </c>
      <c r="Q20" s="54">
        <f>O20+P20</f>
        <v>195</v>
      </c>
      <c r="R20">
        <f t="shared" si="8"/>
        <v>160</v>
      </c>
      <c r="S20">
        <f t="shared" si="9"/>
        <v>35</v>
      </c>
    </row>
    <row r="21" spans="2:20" ht="66" customHeight="1" x14ac:dyDescent="0.25">
      <c r="B21" s="11" t="s">
        <v>57</v>
      </c>
      <c r="C21" s="11" t="s">
        <v>25</v>
      </c>
      <c r="D21" s="15" t="s">
        <v>58</v>
      </c>
      <c r="E21" s="16">
        <v>1</v>
      </c>
      <c r="F21" s="16">
        <f t="shared" si="0"/>
        <v>151.26050420168067</v>
      </c>
      <c r="G21" s="16">
        <f t="shared" si="1"/>
        <v>168.0672268907563</v>
      </c>
      <c r="H21" s="53">
        <f t="shared" si="2"/>
        <v>19.159663865546218</v>
      </c>
      <c r="I21" s="53">
        <f t="shared" si="3"/>
        <v>41.512605042016808</v>
      </c>
      <c r="J21" s="16">
        <f t="shared" si="4"/>
        <v>380</v>
      </c>
      <c r="K21" s="53">
        <f t="shared" si="5"/>
        <v>319.32773109243698</v>
      </c>
      <c r="L21" s="53">
        <f t="shared" si="6"/>
        <v>319.32773109243698</v>
      </c>
      <c r="O21" s="54">
        <v>180</v>
      </c>
      <c r="P21" s="54">
        <v>200</v>
      </c>
      <c r="Q21" s="54">
        <f>O21+P21</f>
        <v>380</v>
      </c>
      <c r="R21">
        <f t="shared" si="8"/>
        <v>180</v>
      </c>
      <c r="S21">
        <f t="shared" si="9"/>
        <v>200</v>
      </c>
    </row>
    <row r="22" spans="2:20" ht="60" customHeight="1" x14ac:dyDescent="0.25">
      <c r="B22" s="11" t="s">
        <v>59</v>
      </c>
      <c r="C22" s="11" t="s">
        <v>60</v>
      </c>
      <c r="D22" s="15" t="s">
        <v>61</v>
      </c>
      <c r="E22" s="16">
        <v>0</v>
      </c>
      <c r="F22" s="16">
        <f>K22-G22</f>
        <v>0</v>
      </c>
      <c r="G22" s="16">
        <f>P22</f>
        <v>0</v>
      </c>
      <c r="H22" s="53">
        <f t="shared" si="2"/>
        <v>0</v>
      </c>
      <c r="I22" s="53">
        <f t="shared" si="3"/>
        <v>0</v>
      </c>
      <c r="J22" s="16">
        <f t="shared" si="4"/>
        <v>0</v>
      </c>
      <c r="K22" s="53">
        <f t="shared" si="5"/>
        <v>0</v>
      </c>
      <c r="L22" s="53">
        <f t="shared" si="6"/>
        <v>0</v>
      </c>
      <c r="O22" s="54">
        <v>0</v>
      </c>
      <c r="P22" s="54">
        <v>0</v>
      </c>
      <c r="Q22" s="54">
        <f>O22+P22</f>
        <v>0</v>
      </c>
      <c r="R22" s="54">
        <f t="shared" si="8"/>
        <v>0</v>
      </c>
      <c r="S22" s="54">
        <f t="shared" si="9"/>
        <v>0</v>
      </c>
    </row>
    <row r="23" spans="2:20" x14ac:dyDescent="0.25">
      <c r="B23" s="18" t="s">
        <v>62</v>
      </c>
      <c r="C23" s="11" t="s">
        <v>25</v>
      </c>
      <c r="D23" s="15" t="s">
        <v>63</v>
      </c>
      <c r="E23" s="16">
        <v>0</v>
      </c>
      <c r="F23" s="16">
        <f>K23-G23</f>
        <v>0</v>
      </c>
      <c r="G23" s="16">
        <f>P23</f>
        <v>0</v>
      </c>
      <c r="H23" s="53">
        <f t="shared" si="2"/>
        <v>0</v>
      </c>
      <c r="I23" s="53">
        <f t="shared" si="3"/>
        <v>0</v>
      </c>
      <c r="J23" s="16">
        <f t="shared" si="4"/>
        <v>0</v>
      </c>
      <c r="K23" s="53">
        <f t="shared" si="5"/>
        <v>0</v>
      </c>
      <c r="L23" s="53">
        <f t="shared" si="6"/>
        <v>0</v>
      </c>
      <c r="O23" s="54">
        <v>0</v>
      </c>
      <c r="P23" s="54">
        <v>0</v>
      </c>
      <c r="Q23" s="54">
        <f>O23+P23</f>
        <v>0</v>
      </c>
      <c r="R23" s="54">
        <f t="shared" si="8"/>
        <v>0</v>
      </c>
      <c r="S23" s="54">
        <f t="shared" si="9"/>
        <v>0</v>
      </c>
    </row>
    <row r="24" spans="2:20" x14ac:dyDescent="0.25">
      <c r="D24" s="55"/>
      <c r="E24" s="1"/>
      <c r="F24" s="1"/>
      <c r="G24" s="1"/>
      <c r="H24" s="54"/>
      <c r="I24" s="54"/>
      <c r="J24" s="1"/>
      <c r="O24" s="54"/>
      <c r="P24" s="54"/>
      <c r="Q24" s="54"/>
    </row>
    <row r="25" spans="2:20" x14ac:dyDescent="0.25">
      <c r="E25" s="1"/>
      <c r="F25" s="1"/>
      <c r="H25" s="1"/>
      <c r="I25" s="1"/>
      <c r="J25" s="1">
        <f>SUM(J5:J23)</f>
        <v>20058.25</v>
      </c>
      <c r="K25" s="1">
        <f>SUM(K5:K23)</f>
        <v>19061.554621848743</v>
      </c>
      <c r="L25" s="1">
        <f>SUM(L5:L23)</f>
        <v>16855.672268907565</v>
      </c>
      <c r="R25" s="1">
        <f>SUM(R5:R23)</f>
        <v>15842.25</v>
      </c>
      <c r="S25" s="1">
        <f>SUM(S5:S23)</f>
        <v>4216</v>
      </c>
      <c r="T25" s="1">
        <f>R25+S25</f>
        <v>20058.25</v>
      </c>
    </row>
    <row r="26" spans="2:20" x14ac:dyDescent="0.25">
      <c r="E26" s="1"/>
      <c r="F26" s="1"/>
      <c r="H26" s="1"/>
      <c r="I26" s="1"/>
      <c r="J26" s="1"/>
      <c r="R26" s="1"/>
      <c r="S26" s="1"/>
      <c r="T26" s="1"/>
    </row>
    <row r="27" spans="2:20" x14ac:dyDescent="0.25">
      <c r="B27" s="98" t="s">
        <v>69</v>
      </c>
      <c r="C27" s="98"/>
      <c r="D27" s="98"/>
      <c r="E27" s="9"/>
      <c r="F27" s="9"/>
      <c r="G27" s="9"/>
      <c r="H27" s="102"/>
      <c r="I27" s="102"/>
      <c r="J27" s="102"/>
      <c r="K27" s="103"/>
      <c r="L27" s="103"/>
    </row>
    <row r="28" spans="2:20" ht="127.5" customHeight="1" x14ac:dyDescent="0.25">
      <c r="B28" s="11" t="s">
        <v>70</v>
      </c>
      <c r="C28" s="11" t="s">
        <v>25</v>
      </c>
      <c r="D28" s="15" t="s">
        <v>71</v>
      </c>
      <c r="E28" s="13">
        <v>1</v>
      </c>
      <c r="F28" s="16">
        <f t="shared" ref="F28:F44" si="10">+IF(27=0,0,O28/1.19)</f>
        <v>0</v>
      </c>
      <c r="G28" s="16">
        <f t="shared" ref="G28:G44" si="11">+IF(27=0,0,P28/1.19)</f>
        <v>197.47899159663865</v>
      </c>
      <c r="H28" s="53">
        <f t="shared" ref="H28:H44" si="12">(F28+G28)*0.06</f>
        <v>11.848739495798318</v>
      </c>
      <c r="I28" s="53">
        <f t="shared" ref="I28:I44" si="13">(G28+F28)*0.13</f>
        <v>25.672268907563026</v>
      </c>
      <c r="J28" s="13">
        <f t="shared" ref="J28:J44" si="14">(F28+G28+H28+I28)*E28</f>
        <v>235</v>
      </c>
      <c r="K28" s="53">
        <f t="shared" ref="K28:K44" si="15">Q28/1.19</f>
        <v>197.47899159663865</v>
      </c>
      <c r="L28" s="53">
        <f t="shared" ref="L28:L44" si="16">K28*E28</f>
        <v>197.47899159663865</v>
      </c>
      <c r="O28" s="54">
        <v>0</v>
      </c>
      <c r="P28" s="54">
        <v>235</v>
      </c>
      <c r="Q28" s="54">
        <f t="shared" ref="Q28:Q44" si="17">O28+P28</f>
        <v>235</v>
      </c>
      <c r="R28">
        <f t="shared" ref="R28:R44" si="18">O28*E28</f>
        <v>0</v>
      </c>
      <c r="S28">
        <f t="shared" ref="S28:S44" si="19">P28*E28</f>
        <v>235</v>
      </c>
    </row>
    <row r="29" spans="2:20" ht="118.5" customHeight="1" x14ac:dyDescent="0.25">
      <c r="B29" s="11" t="s">
        <v>72</v>
      </c>
      <c r="C29" s="11" t="s">
        <v>25</v>
      </c>
      <c r="D29" s="15" t="s">
        <v>73</v>
      </c>
      <c r="E29" s="16">
        <v>1</v>
      </c>
      <c r="F29" s="16">
        <f t="shared" si="10"/>
        <v>108.90756302521008</v>
      </c>
      <c r="G29" s="16">
        <f t="shared" si="11"/>
        <v>151.26050420168067</v>
      </c>
      <c r="H29" s="53">
        <f t="shared" si="12"/>
        <v>15.610084033613443</v>
      </c>
      <c r="I29" s="53">
        <f t="shared" si="13"/>
        <v>33.821848739495799</v>
      </c>
      <c r="J29" s="16">
        <f t="shared" si="14"/>
        <v>309.59999999999997</v>
      </c>
      <c r="K29" s="53">
        <f t="shared" si="15"/>
        <v>260.1680672268908</v>
      </c>
      <c r="L29" s="53">
        <f t="shared" si="16"/>
        <v>260.1680672268908</v>
      </c>
      <c r="O29" s="54">
        <v>129.6</v>
      </c>
      <c r="P29" s="54">
        <v>180</v>
      </c>
      <c r="Q29" s="54">
        <f t="shared" si="17"/>
        <v>309.60000000000002</v>
      </c>
      <c r="R29">
        <f t="shared" si="18"/>
        <v>129.6</v>
      </c>
      <c r="S29">
        <f t="shared" si="19"/>
        <v>180</v>
      </c>
    </row>
    <row r="30" spans="2:20" ht="118.5" customHeight="1" x14ac:dyDescent="0.25">
      <c r="B30" s="11" t="s">
        <v>74</v>
      </c>
      <c r="C30" s="11" t="s">
        <v>25</v>
      </c>
      <c r="D30" s="15" t="s">
        <v>75</v>
      </c>
      <c r="E30" s="16">
        <v>0</v>
      </c>
      <c r="F30" s="16">
        <f t="shared" si="10"/>
        <v>18.151260504201684</v>
      </c>
      <c r="G30" s="16">
        <f t="shared" si="11"/>
        <v>151.26050420168067</v>
      </c>
      <c r="H30" s="53">
        <f t="shared" si="12"/>
        <v>10.164705882352941</v>
      </c>
      <c r="I30" s="53">
        <f t="shared" si="13"/>
        <v>22.023529411764706</v>
      </c>
      <c r="J30" s="16">
        <f t="shared" si="14"/>
        <v>0</v>
      </c>
      <c r="K30" s="53">
        <f t="shared" si="15"/>
        <v>169.41176470588235</v>
      </c>
      <c r="L30" s="53">
        <f t="shared" si="16"/>
        <v>0</v>
      </c>
      <c r="O30" s="54">
        <v>21.6</v>
      </c>
      <c r="P30" s="54">
        <v>180</v>
      </c>
      <c r="Q30" s="54">
        <f t="shared" si="17"/>
        <v>201.6</v>
      </c>
      <c r="R30">
        <f t="shared" si="18"/>
        <v>0</v>
      </c>
      <c r="S30">
        <f t="shared" si="19"/>
        <v>0</v>
      </c>
    </row>
    <row r="31" spans="2:20" ht="111.75" customHeight="1" x14ac:dyDescent="0.25">
      <c r="B31" s="11" t="s">
        <v>76</v>
      </c>
      <c r="C31" s="11" t="s">
        <v>25</v>
      </c>
      <c r="D31" s="15" t="s">
        <v>77</v>
      </c>
      <c r="E31" s="16">
        <v>1</v>
      </c>
      <c r="F31" s="16">
        <f t="shared" si="10"/>
        <v>0</v>
      </c>
      <c r="G31" s="16">
        <f t="shared" si="11"/>
        <v>126.05042016806723</v>
      </c>
      <c r="H31" s="53">
        <f t="shared" si="12"/>
        <v>7.5630252100840334</v>
      </c>
      <c r="I31" s="53">
        <f t="shared" si="13"/>
        <v>16.386554621848742</v>
      </c>
      <c r="J31" s="16">
        <f t="shared" si="14"/>
        <v>150</v>
      </c>
      <c r="K31" s="53">
        <f t="shared" si="15"/>
        <v>126.05042016806723</v>
      </c>
      <c r="L31" s="53">
        <f t="shared" si="16"/>
        <v>126.05042016806723</v>
      </c>
      <c r="O31" s="54">
        <v>0</v>
      </c>
      <c r="P31" s="54">
        <v>150</v>
      </c>
      <c r="Q31" s="54">
        <f t="shared" si="17"/>
        <v>150</v>
      </c>
      <c r="R31">
        <f t="shared" si="18"/>
        <v>0</v>
      </c>
      <c r="S31">
        <f t="shared" si="19"/>
        <v>150</v>
      </c>
    </row>
    <row r="32" spans="2:20" ht="30" x14ac:dyDescent="0.25">
      <c r="B32" s="11" t="s">
        <v>78</v>
      </c>
      <c r="C32" s="11" t="s">
        <v>25</v>
      </c>
      <c r="D32" s="15" t="s">
        <v>79</v>
      </c>
      <c r="E32" s="16">
        <v>1</v>
      </c>
      <c r="F32" s="16">
        <f t="shared" si="10"/>
        <v>75.630252100840337</v>
      </c>
      <c r="G32" s="16">
        <f t="shared" si="11"/>
        <v>0</v>
      </c>
      <c r="H32" s="53">
        <f t="shared" si="12"/>
        <v>4.53781512605042</v>
      </c>
      <c r="I32" s="53">
        <f t="shared" si="13"/>
        <v>9.8319327731092443</v>
      </c>
      <c r="J32" s="16">
        <f t="shared" si="14"/>
        <v>90</v>
      </c>
      <c r="K32" s="53">
        <f t="shared" si="15"/>
        <v>75.630252100840337</v>
      </c>
      <c r="L32" s="53">
        <f t="shared" si="16"/>
        <v>75.630252100840337</v>
      </c>
      <c r="O32" s="54">
        <v>90</v>
      </c>
      <c r="P32" s="54">
        <v>0</v>
      </c>
      <c r="Q32" s="54">
        <f t="shared" si="17"/>
        <v>90</v>
      </c>
      <c r="R32">
        <f t="shared" si="18"/>
        <v>90</v>
      </c>
      <c r="S32">
        <f t="shared" si="19"/>
        <v>0</v>
      </c>
    </row>
    <row r="33" spans="2:20" ht="30" x14ac:dyDescent="0.25">
      <c r="B33" s="11" t="s">
        <v>80</v>
      </c>
      <c r="C33" s="11"/>
      <c r="D33" s="15" t="s">
        <v>81</v>
      </c>
      <c r="E33" s="16">
        <v>1</v>
      </c>
      <c r="F33" s="16">
        <f t="shared" si="10"/>
        <v>100.84033613445379</v>
      </c>
      <c r="G33" s="16">
        <f t="shared" si="11"/>
        <v>0</v>
      </c>
      <c r="H33" s="53">
        <f t="shared" si="12"/>
        <v>6.0504201680672276</v>
      </c>
      <c r="I33" s="53">
        <f t="shared" si="13"/>
        <v>13.109243697478993</v>
      </c>
      <c r="J33" s="16">
        <f t="shared" si="14"/>
        <v>120.00000000000001</v>
      </c>
      <c r="K33" s="53">
        <f t="shared" si="15"/>
        <v>100.84033613445379</v>
      </c>
      <c r="L33" s="53">
        <f t="shared" si="16"/>
        <v>100.84033613445379</v>
      </c>
      <c r="O33" s="54">
        <v>120</v>
      </c>
      <c r="P33" s="54">
        <v>0</v>
      </c>
      <c r="Q33" s="54">
        <f t="shared" si="17"/>
        <v>120</v>
      </c>
      <c r="R33">
        <f t="shared" si="18"/>
        <v>120</v>
      </c>
      <c r="S33">
        <f t="shared" si="19"/>
        <v>0</v>
      </c>
    </row>
    <row r="34" spans="2:20" ht="105" customHeight="1" x14ac:dyDescent="0.25">
      <c r="B34" s="11" t="s">
        <v>82</v>
      </c>
      <c r="C34" s="11" t="s">
        <v>25</v>
      </c>
      <c r="D34" s="15" t="s">
        <v>83</v>
      </c>
      <c r="E34" s="16">
        <v>1</v>
      </c>
      <c r="F34" s="16">
        <f t="shared" si="10"/>
        <v>0</v>
      </c>
      <c r="G34" s="16">
        <f t="shared" si="11"/>
        <v>92.436974789915965</v>
      </c>
      <c r="H34" s="53">
        <f t="shared" si="12"/>
        <v>5.5462184873949578</v>
      </c>
      <c r="I34" s="53">
        <f t="shared" si="13"/>
        <v>12.016806722689076</v>
      </c>
      <c r="J34" s="16">
        <f t="shared" si="14"/>
        <v>110</v>
      </c>
      <c r="K34" s="53">
        <f t="shared" si="15"/>
        <v>92.436974789915965</v>
      </c>
      <c r="L34" s="53">
        <f t="shared" si="16"/>
        <v>92.436974789915965</v>
      </c>
      <c r="O34" s="54">
        <v>0</v>
      </c>
      <c r="P34" s="54">
        <v>110</v>
      </c>
      <c r="Q34" s="54">
        <f t="shared" si="17"/>
        <v>110</v>
      </c>
      <c r="R34">
        <f t="shared" si="18"/>
        <v>0</v>
      </c>
      <c r="S34">
        <f t="shared" si="19"/>
        <v>110</v>
      </c>
    </row>
    <row r="35" spans="2:20" ht="30" x14ac:dyDescent="0.25">
      <c r="B35" s="11" t="s">
        <v>84</v>
      </c>
      <c r="C35" s="11" t="s">
        <v>25</v>
      </c>
      <c r="D35" s="15" t="s">
        <v>85</v>
      </c>
      <c r="E35" s="16">
        <v>1</v>
      </c>
      <c r="F35" s="16">
        <f t="shared" si="10"/>
        <v>33.613445378151262</v>
      </c>
      <c r="G35" s="16">
        <f t="shared" si="11"/>
        <v>0</v>
      </c>
      <c r="H35" s="53">
        <f t="shared" si="12"/>
        <v>2.0168067226890756</v>
      </c>
      <c r="I35" s="53">
        <f t="shared" si="13"/>
        <v>4.3697478991596643</v>
      </c>
      <c r="J35" s="16">
        <f t="shared" si="14"/>
        <v>40</v>
      </c>
      <c r="K35" s="53">
        <f t="shared" si="15"/>
        <v>33.613445378151262</v>
      </c>
      <c r="L35" s="53">
        <f t="shared" si="16"/>
        <v>33.613445378151262</v>
      </c>
      <c r="O35" s="54">
        <v>40</v>
      </c>
      <c r="P35" s="54">
        <v>0</v>
      </c>
      <c r="Q35" s="54">
        <f t="shared" si="17"/>
        <v>40</v>
      </c>
      <c r="R35">
        <f t="shared" si="18"/>
        <v>40</v>
      </c>
      <c r="S35">
        <f t="shared" si="19"/>
        <v>0</v>
      </c>
    </row>
    <row r="36" spans="2:20" ht="30" x14ac:dyDescent="0.25">
      <c r="B36" s="11" t="s">
        <v>86</v>
      </c>
      <c r="C36" s="11"/>
      <c r="D36" s="15" t="s">
        <v>87</v>
      </c>
      <c r="E36" s="16">
        <v>1</v>
      </c>
      <c r="F36" s="16">
        <f t="shared" si="10"/>
        <v>67.226890756302524</v>
      </c>
      <c r="G36" s="16">
        <f t="shared" si="11"/>
        <v>0</v>
      </c>
      <c r="H36" s="53">
        <f t="shared" si="12"/>
        <v>4.0336134453781511</v>
      </c>
      <c r="I36" s="53">
        <f t="shared" si="13"/>
        <v>8.7394957983193287</v>
      </c>
      <c r="J36" s="16">
        <f t="shared" si="14"/>
        <v>80</v>
      </c>
      <c r="K36" s="53">
        <f t="shared" si="15"/>
        <v>67.226890756302524</v>
      </c>
      <c r="L36" s="53">
        <f t="shared" si="16"/>
        <v>67.226890756302524</v>
      </c>
      <c r="O36" s="54">
        <v>80</v>
      </c>
      <c r="P36" s="54">
        <v>0</v>
      </c>
      <c r="Q36" s="54">
        <f t="shared" si="17"/>
        <v>80</v>
      </c>
      <c r="R36">
        <f t="shared" si="18"/>
        <v>80</v>
      </c>
      <c r="S36">
        <f t="shared" si="19"/>
        <v>0</v>
      </c>
    </row>
    <row r="37" spans="2:20" ht="125.25" customHeight="1" x14ac:dyDescent="0.25">
      <c r="B37" s="11" t="s">
        <v>88</v>
      </c>
      <c r="C37" s="11" t="s">
        <v>25</v>
      </c>
      <c r="D37" s="15" t="s">
        <v>89</v>
      </c>
      <c r="E37" s="16">
        <v>0</v>
      </c>
      <c r="F37" s="16">
        <f t="shared" si="10"/>
        <v>0</v>
      </c>
      <c r="G37" s="16">
        <f t="shared" si="11"/>
        <v>168.0672268907563</v>
      </c>
      <c r="H37" s="53">
        <f t="shared" si="12"/>
        <v>10.084033613445378</v>
      </c>
      <c r="I37" s="53">
        <f t="shared" si="13"/>
        <v>21.84873949579832</v>
      </c>
      <c r="J37" s="16">
        <f t="shared" si="14"/>
        <v>0</v>
      </c>
      <c r="K37" s="53">
        <f t="shared" si="15"/>
        <v>168.0672268907563</v>
      </c>
      <c r="L37" s="53">
        <f t="shared" si="16"/>
        <v>0</v>
      </c>
      <c r="O37" s="54">
        <v>0</v>
      </c>
      <c r="P37" s="54">
        <v>200</v>
      </c>
      <c r="Q37" s="54">
        <f t="shared" si="17"/>
        <v>200</v>
      </c>
      <c r="R37">
        <f t="shared" si="18"/>
        <v>0</v>
      </c>
      <c r="S37">
        <f t="shared" si="19"/>
        <v>0</v>
      </c>
    </row>
    <row r="38" spans="2:20" ht="30" x14ac:dyDescent="0.25">
      <c r="B38" s="11" t="s">
        <v>90</v>
      </c>
      <c r="C38" s="11" t="s">
        <v>25</v>
      </c>
      <c r="D38" s="15" t="s">
        <v>91</v>
      </c>
      <c r="E38" s="16">
        <v>0</v>
      </c>
      <c r="F38" s="16">
        <f t="shared" si="10"/>
        <v>84.033613445378151</v>
      </c>
      <c r="G38" s="16">
        <f t="shared" si="11"/>
        <v>0</v>
      </c>
      <c r="H38" s="53">
        <f t="shared" si="12"/>
        <v>5.0420168067226889</v>
      </c>
      <c r="I38" s="53">
        <f t="shared" si="13"/>
        <v>10.92436974789916</v>
      </c>
      <c r="J38" s="16">
        <f t="shared" si="14"/>
        <v>0</v>
      </c>
      <c r="K38" s="53">
        <f t="shared" si="15"/>
        <v>84.033613445378151</v>
      </c>
      <c r="L38" s="53">
        <f t="shared" si="16"/>
        <v>0</v>
      </c>
      <c r="O38" s="54">
        <v>100</v>
      </c>
      <c r="P38" s="54">
        <v>0</v>
      </c>
      <c r="Q38" s="54">
        <f t="shared" si="17"/>
        <v>100</v>
      </c>
      <c r="R38">
        <f t="shared" si="18"/>
        <v>0</v>
      </c>
      <c r="S38">
        <f t="shared" si="19"/>
        <v>0</v>
      </c>
    </row>
    <row r="39" spans="2:20" ht="30" x14ac:dyDescent="0.25">
      <c r="B39" s="11" t="s">
        <v>92</v>
      </c>
      <c r="C39" s="11"/>
      <c r="D39" s="15" t="s">
        <v>93</v>
      </c>
      <c r="E39" s="16">
        <v>0</v>
      </c>
      <c r="F39" s="16">
        <f t="shared" si="10"/>
        <v>126.05042016806723</v>
      </c>
      <c r="G39" s="16">
        <f t="shared" si="11"/>
        <v>0</v>
      </c>
      <c r="H39" s="53">
        <f t="shared" si="12"/>
        <v>7.5630252100840334</v>
      </c>
      <c r="I39" s="53">
        <f t="shared" si="13"/>
        <v>16.386554621848742</v>
      </c>
      <c r="J39" s="16">
        <f t="shared" si="14"/>
        <v>0</v>
      </c>
      <c r="K39" s="53">
        <f t="shared" si="15"/>
        <v>126.05042016806723</v>
      </c>
      <c r="L39" s="53">
        <f t="shared" si="16"/>
        <v>0</v>
      </c>
      <c r="O39" s="54">
        <v>150</v>
      </c>
      <c r="P39" s="54">
        <v>0</v>
      </c>
      <c r="Q39" s="54">
        <f t="shared" si="17"/>
        <v>150</v>
      </c>
      <c r="R39">
        <f t="shared" si="18"/>
        <v>0</v>
      </c>
      <c r="S39">
        <f t="shared" si="19"/>
        <v>0</v>
      </c>
    </row>
    <row r="40" spans="2:20" ht="45" x14ac:dyDescent="0.25">
      <c r="B40" s="11" t="s">
        <v>94</v>
      </c>
      <c r="C40" s="11" t="s">
        <v>25</v>
      </c>
      <c r="D40" s="15" t="s">
        <v>95</v>
      </c>
      <c r="E40" s="16">
        <v>1</v>
      </c>
      <c r="F40" s="16">
        <f t="shared" si="10"/>
        <v>126.05042016806723</v>
      </c>
      <c r="G40" s="16">
        <f t="shared" si="11"/>
        <v>16.806722689075631</v>
      </c>
      <c r="H40" s="53">
        <f t="shared" si="12"/>
        <v>8.5714285714285712</v>
      </c>
      <c r="I40" s="53">
        <f t="shared" si="13"/>
        <v>18.571428571428573</v>
      </c>
      <c r="J40" s="16">
        <f t="shared" si="14"/>
        <v>170.00000000000003</v>
      </c>
      <c r="K40" s="53">
        <f t="shared" si="15"/>
        <v>142.85714285714286</v>
      </c>
      <c r="L40" s="53">
        <f t="shared" si="16"/>
        <v>142.85714285714286</v>
      </c>
      <c r="O40" s="54">
        <v>150</v>
      </c>
      <c r="P40" s="54">
        <v>20</v>
      </c>
      <c r="Q40" s="54">
        <f t="shared" si="17"/>
        <v>170</v>
      </c>
      <c r="R40">
        <f t="shared" si="18"/>
        <v>150</v>
      </c>
      <c r="S40">
        <f t="shared" si="19"/>
        <v>20</v>
      </c>
    </row>
    <row r="41" spans="2:20" ht="150" customHeight="1" x14ac:dyDescent="0.25">
      <c r="B41" s="11" t="s">
        <v>96</v>
      </c>
      <c r="C41" s="11" t="s">
        <v>60</v>
      </c>
      <c r="D41" s="15" t="s">
        <v>97</v>
      </c>
      <c r="E41" s="16">
        <v>15</v>
      </c>
      <c r="F41" s="16">
        <f t="shared" si="10"/>
        <v>0</v>
      </c>
      <c r="G41" s="16">
        <f t="shared" si="11"/>
        <v>42.016806722689076</v>
      </c>
      <c r="H41" s="53">
        <f t="shared" si="12"/>
        <v>2.5210084033613445</v>
      </c>
      <c r="I41" s="53">
        <f t="shared" si="13"/>
        <v>5.46218487394958</v>
      </c>
      <c r="J41" s="16">
        <f t="shared" si="14"/>
        <v>750</v>
      </c>
      <c r="K41" s="53">
        <f t="shared" si="15"/>
        <v>42.016806722689076</v>
      </c>
      <c r="L41" s="53">
        <f t="shared" si="16"/>
        <v>630.25210084033608</v>
      </c>
      <c r="O41" s="54">
        <v>0</v>
      </c>
      <c r="P41" s="54">
        <v>50</v>
      </c>
      <c r="Q41" s="54">
        <f t="shared" si="17"/>
        <v>50</v>
      </c>
      <c r="R41">
        <f t="shared" si="18"/>
        <v>0</v>
      </c>
      <c r="S41">
        <f t="shared" si="19"/>
        <v>750</v>
      </c>
    </row>
    <row r="42" spans="2:20" ht="45" x14ac:dyDescent="0.25">
      <c r="B42" s="11" t="s">
        <v>98</v>
      </c>
      <c r="C42" s="11" t="s">
        <v>25</v>
      </c>
      <c r="D42" s="15" t="s">
        <v>99</v>
      </c>
      <c r="E42" s="16">
        <v>1</v>
      </c>
      <c r="F42" s="16">
        <f t="shared" si="10"/>
        <v>29.411764705882355</v>
      </c>
      <c r="G42" s="16">
        <f t="shared" si="11"/>
        <v>42.016806722689076</v>
      </c>
      <c r="H42" s="53">
        <f t="shared" si="12"/>
        <v>4.2857142857142856</v>
      </c>
      <c r="I42" s="53">
        <f t="shared" si="13"/>
        <v>9.2857142857142865</v>
      </c>
      <c r="J42" s="16">
        <f t="shared" si="14"/>
        <v>85.000000000000014</v>
      </c>
      <c r="K42" s="53">
        <f t="shared" si="15"/>
        <v>71.428571428571431</v>
      </c>
      <c r="L42" s="53">
        <f t="shared" si="16"/>
        <v>71.428571428571431</v>
      </c>
      <c r="O42" s="54">
        <v>35</v>
      </c>
      <c r="P42" s="54">
        <v>50</v>
      </c>
      <c r="Q42" s="54">
        <f t="shared" si="17"/>
        <v>85</v>
      </c>
      <c r="R42">
        <f t="shared" si="18"/>
        <v>35</v>
      </c>
      <c r="S42">
        <f t="shared" si="19"/>
        <v>50</v>
      </c>
    </row>
    <row r="43" spans="2:20" ht="51" customHeight="1" x14ac:dyDescent="0.25">
      <c r="B43" s="11" t="s">
        <v>100</v>
      </c>
      <c r="C43" s="11"/>
      <c r="D43" s="15" t="s">
        <v>101</v>
      </c>
      <c r="E43" s="16">
        <v>3</v>
      </c>
      <c r="F43" s="16">
        <f t="shared" si="10"/>
        <v>0.92436974789915982</v>
      </c>
      <c r="G43" s="16">
        <f t="shared" si="11"/>
        <v>0</v>
      </c>
      <c r="H43" s="53">
        <f t="shared" si="12"/>
        <v>5.5462184873949584E-2</v>
      </c>
      <c r="I43" s="53">
        <f t="shared" si="13"/>
        <v>0.12016806722689079</v>
      </c>
      <c r="J43" s="16">
        <f t="shared" si="14"/>
        <v>3.3000000000000007</v>
      </c>
      <c r="K43" s="53">
        <f t="shared" si="15"/>
        <v>0.92436974789915982</v>
      </c>
      <c r="L43" s="53">
        <f t="shared" si="16"/>
        <v>2.7731092436974794</v>
      </c>
      <c r="O43" s="54">
        <v>1.1000000000000001</v>
      </c>
      <c r="P43" s="54">
        <v>0</v>
      </c>
      <c r="Q43" s="54">
        <f t="shared" si="17"/>
        <v>1.1000000000000001</v>
      </c>
      <c r="R43">
        <f t="shared" si="18"/>
        <v>3.3000000000000003</v>
      </c>
      <c r="S43">
        <f t="shared" si="19"/>
        <v>0</v>
      </c>
    </row>
    <row r="44" spans="2:20" ht="103.5" customHeight="1" x14ac:dyDescent="0.25">
      <c r="B44" s="11" t="s">
        <v>102</v>
      </c>
      <c r="C44" s="11"/>
      <c r="D44" s="15" t="s">
        <v>103</v>
      </c>
      <c r="E44" s="16">
        <v>1</v>
      </c>
      <c r="F44" s="16">
        <f t="shared" si="10"/>
        <v>184.87394957983193</v>
      </c>
      <c r="G44" s="16">
        <f t="shared" si="11"/>
        <v>16.806722689075631</v>
      </c>
      <c r="H44" s="53">
        <f t="shared" si="12"/>
        <v>12.100840336134453</v>
      </c>
      <c r="I44" s="53">
        <f t="shared" si="13"/>
        <v>26.218487394957982</v>
      </c>
      <c r="J44" s="16">
        <f t="shared" si="14"/>
        <v>239.99999999999997</v>
      </c>
      <c r="K44" s="53">
        <f t="shared" si="15"/>
        <v>201.68067226890759</v>
      </c>
      <c r="L44" s="53">
        <f t="shared" si="16"/>
        <v>201.68067226890759</v>
      </c>
      <c r="O44" s="54">
        <v>220</v>
      </c>
      <c r="P44" s="54">
        <v>20</v>
      </c>
      <c r="Q44" s="54">
        <f t="shared" si="17"/>
        <v>240</v>
      </c>
      <c r="R44">
        <f t="shared" si="18"/>
        <v>220</v>
      </c>
      <c r="S44">
        <f t="shared" si="19"/>
        <v>20</v>
      </c>
    </row>
    <row r="45" spans="2:20" x14ac:dyDescent="0.25">
      <c r="D45" s="55"/>
      <c r="E45" s="1"/>
      <c r="F45" s="1"/>
      <c r="G45" s="1"/>
      <c r="H45" s="54"/>
      <c r="I45" s="54"/>
      <c r="J45" s="1"/>
      <c r="K45" s="54"/>
      <c r="L45" s="54"/>
      <c r="O45" s="54"/>
      <c r="P45" s="54"/>
      <c r="Q45" s="54"/>
    </row>
    <row r="46" spans="2:20" x14ac:dyDescent="0.25">
      <c r="E46" s="1"/>
      <c r="F46" s="1"/>
      <c r="H46" s="1"/>
      <c r="I46" s="1"/>
      <c r="J46" s="1">
        <f>SUM(J28:J44)</f>
        <v>2382.9</v>
      </c>
      <c r="K46" s="1">
        <f>SUM(K28:K44)</f>
        <v>1959.9159663865548</v>
      </c>
      <c r="L46" s="1">
        <f>SUM(L28:L44)</f>
        <v>2002.4369747899157</v>
      </c>
      <c r="R46" s="1">
        <f>SUM(R28:R44)</f>
        <v>867.9</v>
      </c>
      <c r="S46" s="1">
        <f>SUM(S28:S44)</f>
        <v>1515</v>
      </c>
      <c r="T46" s="1">
        <f>R46+S46</f>
        <v>2382.9</v>
      </c>
    </row>
    <row r="47" spans="2:20" x14ac:dyDescent="0.25">
      <c r="E47" s="1"/>
      <c r="F47" s="1"/>
      <c r="G47" s="1"/>
    </row>
    <row r="48" spans="2:20" x14ac:dyDescent="0.25">
      <c r="B48" s="98" t="s">
        <v>104</v>
      </c>
      <c r="C48" s="98"/>
      <c r="D48" s="98"/>
      <c r="E48" s="9"/>
      <c r="F48" s="9"/>
      <c r="G48" s="9"/>
      <c r="H48" s="102"/>
      <c r="I48" s="102"/>
      <c r="J48" s="102"/>
      <c r="K48" s="103"/>
      <c r="L48" s="103"/>
    </row>
    <row r="49" spans="2:20" ht="92.25" customHeight="1" x14ac:dyDescent="0.25">
      <c r="B49" s="11" t="s">
        <v>105</v>
      </c>
      <c r="C49" s="11" t="s">
        <v>25</v>
      </c>
      <c r="D49" s="15" t="s">
        <v>106</v>
      </c>
      <c r="E49" s="13">
        <v>1</v>
      </c>
      <c r="F49" s="13">
        <f>K49-G49</f>
        <v>203.69747899159665</v>
      </c>
      <c r="G49" s="13">
        <f>P49</f>
        <v>40</v>
      </c>
      <c r="H49" s="53">
        <f>(F49+G49)*0.06</f>
        <v>14.621848739495798</v>
      </c>
      <c r="I49" s="53">
        <f>(G49+F49)*0.13</f>
        <v>31.680672268907568</v>
      </c>
      <c r="J49" s="16">
        <f>(F49+G49+H49+I49)*E49</f>
        <v>290.00000000000006</v>
      </c>
      <c r="K49" s="53">
        <f>Q49/1.19</f>
        <v>243.69747899159665</v>
      </c>
      <c r="L49" s="53">
        <f>K49*E49</f>
        <v>243.69747899159665</v>
      </c>
      <c r="O49" s="54">
        <v>250</v>
      </c>
      <c r="P49" s="54">
        <v>40</v>
      </c>
      <c r="Q49" s="54">
        <f>O49+P49</f>
        <v>290</v>
      </c>
      <c r="R49">
        <f>O49*E49</f>
        <v>250</v>
      </c>
      <c r="S49">
        <f>P49*E49</f>
        <v>40</v>
      </c>
    </row>
    <row r="50" spans="2:20" x14ac:dyDescent="0.25">
      <c r="D50" s="55"/>
      <c r="E50" s="1"/>
      <c r="F50" s="1"/>
      <c r="G50" s="1"/>
      <c r="H50" s="1"/>
      <c r="I50" s="1"/>
      <c r="J50" s="1"/>
      <c r="O50" s="54"/>
      <c r="P50" s="54"/>
      <c r="Q50" s="54"/>
    </row>
    <row r="51" spans="2:20" x14ac:dyDescent="0.25">
      <c r="E51" s="1"/>
      <c r="F51" s="1"/>
      <c r="J51" s="1">
        <f>SUM(J49)</f>
        <v>290.00000000000006</v>
      </c>
      <c r="K51" s="1">
        <f>SUM(K49)</f>
        <v>243.69747899159665</v>
      </c>
      <c r="L51" s="1">
        <f>SUM(L49)</f>
        <v>243.69747899159665</v>
      </c>
      <c r="R51" s="1">
        <f>SUM(R49)</f>
        <v>250</v>
      </c>
      <c r="S51" s="1">
        <f>SUM(S49)</f>
        <v>40</v>
      </c>
      <c r="T51" s="1">
        <f>R51+S51</f>
        <v>290</v>
      </c>
    </row>
    <row r="52" spans="2:20" x14ac:dyDescent="0.25">
      <c r="E52" s="1"/>
      <c r="F52" s="1"/>
      <c r="G52" s="1"/>
    </row>
    <row r="53" spans="2:20" ht="37.5" x14ac:dyDescent="0.3">
      <c r="D53" s="24" t="s">
        <v>229</v>
      </c>
      <c r="E53" s="25"/>
      <c r="F53" s="26"/>
      <c r="G53" s="27">
        <f>J25+J46+J51</f>
        <v>22731.15</v>
      </c>
    </row>
    <row r="55" spans="2:20" ht="21" x14ac:dyDescent="0.35">
      <c r="D55" s="31" t="s">
        <v>108</v>
      </c>
      <c r="E55" s="32"/>
      <c r="F55" s="32"/>
      <c r="G55" s="33">
        <f>R25+R46+R51</f>
        <v>16960.150000000001</v>
      </c>
    </row>
    <row r="56" spans="2:20" ht="21" x14ac:dyDescent="0.35">
      <c r="D56" s="31" t="s">
        <v>109</v>
      </c>
      <c r="E56" s="32"/>
      <c r="F56" s="32"/>
      <c r="G56" s="33">
        <f>S25+S46+S51</f>
        <v>5771</v>
      </c>
    </row>
  </sheetData>
  <mergeCells count="7">
    <mergeCell ref="B4:D4"/>
    <mergeCell ref="B27:D27"/>
    <mergeCell ref="H27:J27"/>
    <mergeCell ref="K27:L27"/>
    <mergeCell ref="B48:D48"/>
    <mergeCell ref="H48:J48"/>
    <mergeCell ref="K48:L4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6"/>
  <sheetViews>
    <sheetView topLeftCell="G43" zoomScale="65" zoomScaleNormal="65" workbookViewId="0">
      <selection activeCell="P17" sqref="P17"/>
    </sheetView>
  </sheetViews>
  <sheetFormatPr baseColWidth="10" defaultColWidth="10.5703125" defaultRowHeight="15" x14ac:dyDescent="0.25"/>
  <cols>
    <col min="1" max="1" width="14.42578125" customWidth="1"/>
    <col min="4" max="4" width="57.28515625" customWidth="1"/>
    <col min="5" max="5" width="12.28515625" customWidth="1"/>
    <col min="6" max="6" width="13.85546875" customWidth="1"/>
    <col min="7" max="7" width="14.28515625" customWidth="1"/>
    <col min="8" max="8" width="15.5703125" customWidth="1"/>
    <col min="9" max="9" width="13.7109375" customWidth="1"/>
    <col min="10" max="10" width="15.7109375" customWidth="1"/>
    <col min="15" max="15" width="14.7109375" customWidth="1"/>
    <col min="16" max="16" width="15" customWidth="1"/>
    <col min="18" max="18" width="18.85546875" customWidth="1"/>
    <col min="19" max="19" width="19.85546875" customWidth="1"/>
    <col min="21" max="21" width="16.85546875" customWidth="1"/>
    <col min="22" max="22" width="17.28515625" customWidth="1"/>
  </cols>
  <sheetData>
    <row r="1" spans="2:19" x14ac:dyDescent="0.25">
      <c r="B1" t="s">
        <v>233</v>
      </c>
    </row>
    <row r="2" spans="2:19" ht="45" x14ac:dyDescent="0.25">
      <c r="B2" s="2" t="s">
        <v>0</v>
      </c>
      <c r="C2" s="3" t="s">
        <v>1</v>
      </c>
      <c r="D2" s="2" t="s">
        <v>2</v>
      </c>
      <c r="E2" s="2" t="s">
        <v>3</v>
      </c>
      <c r="F2" s="4" t="s">
        <v>4</v>
      </c>
      <c r="G2" s="5" t="s">
        <v>5</v>
      </c>
      <c r="H2" s="50" t="s">
        <v>215</v>
      </c>
      <c r="I2" s="50" t="s">
        <v>216</v>
      </c>
      <c r="J2" s="2" t="s">
        <v>217</v>
      </c>
      <c r="K2" s="4" t="s">
        <v>6</v>
      </c>
      <c r="L2" s="5" t="s">
        <v>7</v>
      </c>
    </row>
    <row r="4" spans="2:19" ht="18" customHeight="1" x14ac:dyDescent="0.25">
      <c r="B4" s="98" t="s">
        <v>113</v>
      </c>
      <c r="C4" s="98"/>
      <c r="D4" s="98"/>
      <c r="E4" s="9"/>
      <c r="F4" s="9"/>
      <c r="G4" s="9"/>
      <c r="H4" s="9"/>
      <c r="I4" s="9"/>
      <c r="J4" s="51"/>
      <c r="K4" s="9"/>
      <c r="L4" s="51"/>
      <c r="O4" t="s">
        <v>4</v>
      </c>
      <c r="P4" t="s">
        <v>5</v>
      </c>
      <c r="Q4" t="s">
        <v>7</v>
      </c>
      <c r="R4" t="s">
        <v>218</v>
      </c>
      <c r="S4" t="s">
        <v>219</v>
      </c>
    </row>
    <row r="5" spans="2:19" ht="90" x14ac:dyDescent="0.25">
      <c r="B5" s="11" t="s">
        <v>24</v>
      </c>
      <c r="C5" s="11" t="s">
        <v>25</v>
      </c>
      <c r="D5" s="12" t="s">
        <v>26</v>
      </c>
      <c r="E5" s="16">
        <v>1</v>
      </c>
      <c r="F5" s="16">
        <f t="shared" ref="F5:F21" si="0">+IF(27=0,0,O5/1.19)</f>
        <v>8364.7058823529424</v>
      </c>
      <c r="G5" s="16">
        <f t="shared" ref="G5:G21" si="1">+IF(27=0,0,P5/1.19)</f>
        <v>100.84033613445379</v>
      </c>
      <c r="H5" s="14">
        <f t="shared" ref="H5:H23" si="2">(F5+G5)*0.06</f>
        <v>507.93277310924373</v>
      </c>
      <c r="I5" s="14">
        <f t="shared" ref="I5:I23" si="3">(G5+F5)*0.13</f>
        <v>1100.5210084033615</v>
      </c>
      <c r="J5" s="13">
        <f t="shared" ref="J5:J23" si="4">(F5+G5+H5+I5)*E5</f>
        <v>10074</v>
      </c>
      <c r="K5" s="14">
        <f t="shared" ref="K5:K23" si="5">Q5/1.19</f>
        <v>8465.5462184873959</v>
      </c>
      <c r="L5" s="53">
        <f t="shared" ref="L5:L23" si="6">K5*E5</f>
        <v>8465.5462184873959</v>
      </c>
      <c r="O5" s="54">
        <v>9954</v>
      </c>
      <c r="P5" s="54">
        <v>120</v>
      </c>
      <c r="Q5" s="54">
        <f t="shared" ref="Q5:Q18" si="7">(O5+P5)</f>
        <v>10074</v>
      </c>
      <c r="R5">
        <f t="shared" ref="R5:R23" si="8">O5*E5</f>
        <v>9954</v>
      </c>
      <c r="S5">
        <f t="shared" ref="S5:S23" si="9">P5*E5</f>
        <v>120</v>
      </c>
    </row>
    <row r="6" spans="2:19" ht="115.5" customHeight="1" x14ac:dyDescent="0.25">
      <c r="B6" s="11" t="s">
        <v>27</v>
      </c>
      <c r="C6" s="11" t="s">
        <v>25</v>
      </c>
      <c r="D6" s="15" t="s">
        <v>28</v>
      </c>
      <c r="E6" s="16">
        <v>1</v>
      </c>
      <c r="F6" s="16">
        <f t="shared" si="0"/>
        <v>701.68067226890764</v>
      </c>
      <c r="G6" s="16">
        <f t="shared" si="1"/>
        <v>126.05042016806723</v>
      </c>
      <c r="H6" s="53">
        <f t="shared" si="2"/>
        <v>49.663865546218496</v>
      </c>
      <c r="I6" s="53">
        <f t="shared" si="3"/>
        <v>107.60504201680673</v>
      </c>
      <c r="J6" s="16">
        <f t="shared" si="4"/>
        <v>985.00000000000011</v>
      </c>
      <c r="K6" s="53">
        <f t="shared" si="5"/>
        <v>827.73109243697479</v>
      </c>
      <c r="L6" s="53">
        <f t="shared" si="6"/>
        <v>827.73109243697479</v>
      </c>
      <c r="O6" s="54">
        <v>835</v>
      </c>
      <c r="P6" s="54">
        <v>150</v>
      </c>
      <c r="Q6" s="54">
        <f t="shared" si="7"/>
        <v>985</v>
      </c>
      <c r="R6">
        <f t="shared" si="8"/>
        <v>835</v>
      </c>
      <c r="S6">
        <f t="shared" si="9"/>
        <v>150</v>
      </c>
    </row>
    <row r="7" spans="2:19" ht="60" x14ac:dyDescent="0.25">
      <c r="B7" s="11" t="s">
        <v>29</v>
      </c>
      <c r="C7" s="11" t="s">
        <v>25</v>
      </c>
      <c r="D7" s="17" t="s">
        <v>30</v>
      </c>
      <c r="E7" s="16">
        <v>1</v>
      </c>
      <c r="F7" s="16">
        <f t="shared" si="0"/>
        <v>924.36974789915973</v>
      </c>
      <c r="G7" s="16">
        <f t="shared" si="1"/>
        <v>100.84033613445379</v>
      </c>
      <c r="H7" s="53">
        <f t="shared" si="2"/>
        <v>61.512605042016816</v>
      </c>
      <c r="I7" s="53">
        <f t="shared" si="3"/>
        <v>133.27731092436977</v>
      </c>
      <c r="J7" s="16">
        <f t="shared" si="4"/>
        <v>1220</v>
      </c>
      <c r="K7" s="53">
        <f t="shared" si="5"/>
        <v>1025.2100840336134</v>
      </c>
      <c r="L7" s="53">
        <f t="shared" si="6"/>
        <v>1025.2100840336134</v>
      </c>
      <c r="O7" s="54">
        <v>1100</v>
      </c>
      <c r="P7" s="54">
        <v>120</v>
      </c>
      <c r="Q7" s="54">
        <f t="shared" si="7"/>
        <v>1220</v>
      </c>
      <c r="R7">
        <f t="shared" si="8"/>
        <v>1100</v>
      </c>
      <c r="S7">
        <f t="shared" si="9"/>
        <v>120</v>
      </c>
    </row>
    <row r="8" spans="2:19" ht="63.75" customHeight="1" x14ac:dyDescent="0.25">
      <c r="B8" s="11" t="s">
        <v>31</v>
      </c>
      <c r="C8" s="11" t="s">
        <v>25</v>
      </c>
      <c r="D8" s="17" t="s">
        <v>32</v>
      </c>
      <c r="E8" s="16">
        <v>0</v>
      </c>
      <c r="F8" s="16">
        <f t="shared" si="0"/>
        <v>739.49579831932772</v>
      </c>
      <c r="G8" s="16">
        <f t="shared" si="1"/>
        <v>71.428571428571431</v>
      </c>
      <c r="H8" s="53">
        <f t="shared" si="2"/>
        <v>48.655462184873947</v>
      </c>
      <c r="I8" s="53">
        <f t="shared" si="3"/>
        <v>105.4201680672269</v>
      </c>
      <c r="J8" s="16">
        <f t="shared" si="4"/>
        <v>0</v>
      </c>
      <c r="K8" s="53">
        <f t="shared" si="5"/>
        <v>810.92436974789916</v>
      </c>
      <c r="L8" s="53">
        <f t="shared" si="6"/>
        <v>0</v>
      </c>
      <c r="O8" s="54">
        <v>880</v>
      </c>
      <c r="P8" s="54">
        <v>85</v>
      </c>
      <c r="Q8" s="54">
        <f t="shared" si="7"/>
        <v>965</v>
      </c>
      <c r="R8">
        <f t="shared" si="8"/>
        <v>0</v>
      </c>
      <c r="S8">
        <f t="shared" si="9"/>
        <v>0</v>
      </c>
    </row>
    <row r="9" spans="2:19" ht="63.75" customHeight="1" x14ac:dyDescent="0.25">
      <c r="B9" s="11" t="s">
        <v>33</v>
      </c>
      <c r="C9" s="11" t="s">
        <v>25</v>
      </c>
      <c r="D9" s="17" t="s">
        <v>34</v>
      </c>
      <c r="E9" s="16">
        <v>0</v>
      </c>
      <c r="F9" s="16">
        <f t="shared" si="0"/>
        <v>680.67226890756308</v>
      </c>
      <c r="G9" s="16">
        <f t="shared" si="1"/>
        <v>71.428571428571431</v>
      </c>
      <c r="H9" s="53">
        <f t="shared" si="2"/>
        <v>45.12605042016807</v>
      </c>
      <c r="I9" s="53">
        <f t="shared" si="3"/>
        <v>97.77310924369749</v>
      </c>
      <c r="J9" s="16">
        <f t="shared" si="4"/>
        <v>0</v>
      </c>
      <c r="K9" s="53">
        <f t="shared" si="5"/>
        <v>752.10084033613452</v>
      </c>
      <c r="L9" s="53">
        <f t="shared" si="6"/>
        <v>0</v>
      </c>
      <c r="O9" s="54">
        <v>810</v>
      </c>
      <c r="P9" s="54">
        <v>85</v>
      </c>
      <c r="Q9" s="54">
        <f t="shared" si="7"/>
        <v>895</v>
      </c>
      <c r="R9">
        <f t="shared" si="8"/>
        <v>0</v>
      </c>
      <c r="S9">
        <f t="shared" si="9"/>
        <v>0</v>
      </c>
    </row>
    <row r="10" spans="2:19" ht="63.75" customHeight="1" x14ac:dyDescent="0.25">
      <c r="B10" s="11" t="s">
        <v>35</v>
      </c>
      <c r="C10" s="11" t="s">
        <v>25</v>
      </c>
      <c r="D10" s="17" t="s">
        <v>36</v>
      </c>
      <c r="E10" s="16">
        <v>0</v>
      </c>
      <c r="F10" s="16">
        <f t="shared" si="0"/>
        <v>571.42857142857144</v>
      </c>
      <c r="G10" s="16">
        <f t="shared" si="1"/>
        <v>71.428571428571431</v>
      </c>
      <c r="H10" s="53">
        <f t="shared" si="2"/>
        <v>38.571428571428569</v>
      </c>
      <c r="I10" s="53">
        <f t="shared" si="3"/>
        <v>83.571428571428584</v>
      </c>
      <c r="J10" s="16">
        <f t="shared" si="4"/>
        <v>0</v>
      </c>
      <c r="K10" s="53">
        <f t="shared" si="5"/>
        <v>642.85714285714289</v>
      </c>
      <c r="L10" s="53">
        <f t="shared" si="6"/>
        <v>0</v>
      </c>
      <c r="O10" s="54">
        <v>680</v>
      </c>
      <c r="P10" s="54">
        <v>85</v>
      </c>
      <c r="Q10" s="54">
        <f t="shared" si="7"/>
        <v>765</v>
      </c>
      <c r="R10">
        <f t="shared" si="8"/>
        <v>0</v>
      </c>
      <c r="S10">
        <f t="shared" si="9"/>
        <v>0</v>
      </c>
    </row>
    <row r="11" spans="2:19" ht="138.75" customHeight="1" x14ac:dyDescent="0.25">
      <c r="B11" s="11" t="s">
        <v>37</v>
      </c>
      <c r="C11" s="11" t="s">
        <v>25</v>
      </c>
      <c r="D11" s="15" t="s">
        <v>38</v>
      </c>
      <c r="E11" s="16">
        <v>1</v>
      </c>
      <c r="F11" s="16">
        <f t="shared" si="0"/>
        <v>315.1260504201681</v>
      </c>
      <c r="G11" s="16">
        <f t="shared" si="1"/>
        <v>521.00840336134456</v>
      </c>
      <c r="H11" s="53">
        <f t="shared" si="2"/>
        <v>50.168067226890756</v>
      </c>
      <c r="I11" s="53">
        <f t="shared" si="3"/>
        <v>108.69747899159665</v>
      </c>
      <c r="J11" s="16">
        <f t="shared" si="4"/>
        <v>995.00000000000011</v>
      </c>
      <c r="K11" s="53">
        <f t="shared" si="5"/>
        <v>836.13445378151266</v>
      </c>
      <c r="L11" s="53">
        <f t="shared" si="6"/>
        <v>836.13445378151266</v>
      </c>
      <c r="O11" s="54">
        <v>375</v>
      </c>
      <c r="P11" s="54">
        <v>620</v>
      </c>
      <c r="Q11" s="54">
        <f t="shared" si="7"/>
        <v>995</v>
      </c>
      <c r="R11">
        <f t="shared" si="8"/>
        <v>375</v>
      </c>
      <c r="S11">
        <f t="shared" si="9"/>
        <v>620</v>
      </c>
    </row>
    <row r="12" spans="2:19" ht="144" customHeight="1" x14ac:dyDescent="0.25">
      <c r="B12" s="11" t="s">
        <v>39</v>
      </c>
      <c r="C12" s="11" t="s">
        <v>25</v>
      </c>
      <c r="D12" s="15" t="s">
        <v>40</v>
      </c>
      <c r="E12" s="16">
        <v>1</v>
      </c>
      <c r="F12" s="16">
        <f t="shared" si="0"/>
        <v>336.1344537815126</v>
      </c>
      <c r="G12" s="16">
        <f t="shared" si="1"/>
        <v>0</v>
      </c>
      <c r="H12" s="53">
        <f t="shared" si="2"/>
        <v>20.168067226890756</v>
      </c>
      <c r="I12" s="53">
        <f t="shared" si="3"/>
        <v>43.69747899159664</v>
      </c>
      <c r="J12" s="16">
        <f t="shared" si="4"/>
        <v>400</v>
      </c>
      <c r="K12" s="53">
        <f t="shared" si="5"/>
        <v>336.1344537815126</v>
      </c>
      <c r="L12" s="53">
        <f t="shared" si="6"/>
        <v>336.1344537815126</v>
      </c>
      <c r="O12" s="54">
        <v>400</v>
      </c>
      <c r="P12" s="54">
        <v>0</v>
      </c>
      <c r="Q12" s="54">
        <f t="shared" si="7"/>
        <v>400</v>
      </c>
      <c r="R12">
        <f t="shared" si="8"/>
        <v>400</v>
      </c>
      <c r="S12">
        <f t="shared" si="9"/>
        <v>0</v>
      </c>
    </row>
    <row r="13" spans="2:19" ht="45" x14ac:dyDescent="0.25">
      <c r="B13" s="11" t="s">
        <v>41</v>
      </c>
      <c r="C13" s="11" t="s">
        <v>25</v>
      </c>
      <c r="D13" s="15" t="s">
        <v>42</v>
      </c>
      <c r="E13" s="16">
        <v>1</v>
      </c>
      <c r="F13" s="16">
        <f t="shared" si="0"/>
        <v>1613.4453781512607</v>
      </c>
      <c r="G13" s="16">
        <f t="shared" si="1"/>
        <v>151.26050420168067</v>
      </c>
      <c r="H13" s="53">
        <f t="shared" si="2"/>
        <v>105.88235294117648</v>
      </c>
      <c r="I13" s="53">
        <f t="shared" si="3"/>
        <v>229.4117647058824</v>
      </c>
      <c r="J13" s="16">
        <f t="shared" si="4"/>
        <v>2100.0000000000005</v>
      </c>
      <c r="K13" s="53">
        <f t="shared" si="5"/>
        <v>1764.7058823529412</v>
      </c>
      <c r="L13" s="53">
        <f t="shared" si="6"/>
        <v>1764.7058823529412</v>
      </c>
      <c r="O13" s="54">
        <v>1920</v>
      </c>
      <c r="P13" s="54">
        <v>180</v>
      </c>
      <c r="Q13" s="54">
        <f t="shared" si="7"/>
        <v>2100</v>
      </c>
      <c r="R13">
        <f t="shared" si="8"/>
        <v>1920</v>
      </c>
      <c r="S13">
        <f t="shared" si="9"/>
        <v>180</v>
      </c>
    </row>
    <row r="14" spans="2:19" ht="60" x14ac:dyDescent="0.25">
      <c r="B14" s="11" t="s">
        <v>43</v>
      </c>
      <c r="C14" s="11" t="s">
        <v>25</v>
      </c>
      <c r="D14" s="15" t="s">
        <v>44</v>
      </c>
      <c r="E14" s="16">
        <v>1</v>
      </c>
      <c r="F14" s="16">
        <f t="shared" si="0"/>
        <v>0</v>
      </c>
      <c r="G14" s="16">
        <f t="shared" si="1"/>
        <v>210.0840336134454</v>
      </c>
      <c r="H14" s="53">
        <f t="shared" si="2"/>
        <v>12.605042016806724</v>
      </c>
      <c r="I14" s="53">
        <f t="shared" si="3"/>
        <v>27.310924369747902</v>
      </c>
      <c r="J14" s="16">
        <f t="shared" si="4"/>
        <v>250.00000000000003</v>
      </c>
      <c r="K14" s="53">
        <f t="shared" si="5"/>
        <v>210.0840336134454</v>
      </c>
      <c r="L14" s="53">
        <f t="shared" si="6"/>
        <v>210.0840336134454</v>
      </c>
      <c r="O14" s="54">
        <v>0</v>
      </c>
      <c r="P14" s="54">
        <v>250</v>
      </c>
      <c r="Q14" s="54">
        <f t="shared" si="7"/>
        <v>250</v>
      </c>
      <c r="R14">
        <f t="shared" si="8"/>
        <v>0</v>
      </c>
      <c r="S14">
        <f t="shared" si="9"/>
        <v>250</v>
      </c>
    </row>
    <row r="15" spans="2:19" ht="117.75" customHeight="1" x14ac:dyDescent="0.25">
      <c r="B15" s="11" t="s">
        <v>45</v>
      </c>
      <c r="C15" s="11" t="s">
        <v>25</v>
      </c>
      <c r="D15" s="15" t="s">
        <v>46</v>
      </c>
      <c r="E15" s="16">
        <v>1</v>
      </c>
      <c r="F15" s="16">
        <f t="shared" si="0"/>
        <v>380.67226890756302</v>
      </c>
      <c r="G15" s="16">
        <f t="shared" si="1"/>
        <v>29.411764705882355</v>
      </c>
      <c r="H15" s="53">
        <f t="shared" si="2"/>
        <v>24.605042016806724</v>
      </c>
      <c r="I15" s="53">
        <f t="shared" si="3"/>
        <v>53.310924369747902</v>
      </c>
      <c r="J15" s="16">
        <f t="shared" si="4"/>
        <v>488.00000000000006</v>
      </c>
      <c r="K15" s="53">
        <f t="shared" si="5"/>
        <v>410.0840336134454</v>
      </c>
      <c r="L15" s="53">
        <f t="shared" si="6"/>
        <v>410.0840336134454</v>
      </c>
      <c r="O15" s="54">
        <v>453</v>
      </c>
      <c r="P15" s="54">
        <v>35</v>
      </c>
      <c r="Q15" s="54">
        <f t="shared" si="7"/>
        <v>488</v>
      </c>
      <c r="R15">
        <f t="shared" si="8"/>
        <v>453</v>
      </c>
      <c r="S15">
        <f t="shared" si="9"/>
        <v>35</v>
      </c>
    </row>
    <row r="16" spans="2:19" ht="87.75" customHeight="1" x14ac:dyDescent="0.25">
      <c r="B16" s="11" t="s">
        <v>47</v>
      </c>
      <c r="C16" s="11" t="s">
        <v>25</v>
      </c>
      <c r="D16" s="15" t="s">
        <v>48</v>
      </c>
      <c r="E16" s="16">
        <v>1</v>
      </c>
      <c r="F16" s="16">
        <f t="shared" si="0"/>
        <v>182.56302521008405</v>
      </c>
      <c r="G16" s="16">
        <f t="shared" si="1"/>
        <v>5.0420168067226889</v>
      </c>
      <c r="H16" s="53">
        <f t="shared" si="2"/>
        <v>11.256302521008404</v>
      </c>
      <c r="I16" s="53">
        <f t="shared" si="3"/>
        <v>24.388655462184879</v>
      </c>
      <c r="J16" s="16">
        <f t="shared" si="4"/>
        <v>223.25000000000003</v>
      </c>
      <c r="K16" s="53">
        <f t="shared" si="5"/>
        <v>187.60504201680672</v>
      </c>
      <c r="L16" s="53">
        <f t="shared" si="6"/>
        <v>187.60504201680672</v>
      </c>
      <c r="O16" s="54">
        <v>217.25</v>
      </c>
      <c r="P16" s="54">
        <v>6</v>
      </c>
      <c r="Q16" s="54">
        <f t="shared" si="7"/>
        <v>223.25</v>
      </c>
      <c r="R16">
        <f t="shared" si="8"/>
        <v>217.25</v>
      </c>
      <c r="S16">
        <f t="shared" si="9"/>
        <v>6</v>
      </c>
    </row>
    <row r="17" spans="2:20" ht="106.5" customHeight="1" x14ac:dyDescent="0.25">
      <c r="B17" s="11" t="s">
        <v>49</v>
      </c>
      <c r="C17" s="11" t="s">
        <v>25</v>
      </c>
      <c r="D17" s="15" t="s">
        <v>50</v>
      </c>
      <c r="E17" s="16">
        <v>1</v>
      </c>
      <c r="F17" s="16">
        <f t="shared" si="0"/>
        <v>0</v>
      </c>
      <c r="G17" s="16">
        <f t="shared" si="1"/>
        <v>1092.4369747899161</v>
      </c>
      <c r="H17" s="53">
        <f t="shared" si="2"/>
        <v>65.546218487394967</v>
      </c>
      <c r="I17" s="53">
        <f t="shared" si="3"/>
        <v>142.0168067226891</v>
      </c>
      <c r="J17" s="16">
        <f t="shared" si="4"/>
        <v>1300.0000000000002</v>
      </c>
      <c r="K17" s="53">
        <f t="shared" si="5"/>
        <v>1092.4369747899161</v>
      </c>
      <c r="L17" s="53">
        <f t="shared" si="6"/>
        <v>1092.4369747899161</v>
      </c>
      <c r="O17" s="54">
        <v>0</v>
      </c>
      <c r="P17" s="54">
        <v>1300</v>
      </c>
      <c r="Q17" s="54">
        <f t="shared" si="7"/>
        <v>1300</v>
      </c>
      <c r="R17">
        <f t="shared" si="8"/>
        <v>0</v>
      </c>
      <c r="S17">
        <f t="shared" si="9"/>
        <v>1300</v>
      </c>
    </row>
    <row r="18" spans="2:20" ht="63.75" customHeight="1" x14ac:dyDescent="0.25">
      <c r="B18" s="11" t="s">
        <v>51</v>
      </c>
      <c r="C18" s="11" t="s">
        <v>25</v>
      </c>
      <c r="D18" s="15" t="s">
        <v>52</v>
      </c>
      <c r="E18" s="16">
        <v>1</v>
      </c>
      <c r="F18" s="16">
        <f t="shared" si="0"/>
        <v>0</v>
      </c>
      <c r="G18" s="16">
        <f t="shared" si="1"/>
        <v>1008.4033613445379</v>
      </c>
      <c r="H18" s="53">
        <f t="shared" si="2"/>
        <v>60.504201680672267</v>
      </c>
      <c r="I18" s="53">
        <f t="shared" si="3"/>
        <v>131.09243697478993</v>
      </c>
      <c r="J18" s="16">
        <f t="shared" si="4"/>
        <v>1200</v>
      </c>
      <c r="K18" s="53">
        <f t="shared" si="5"/>
        <v>1008.4033613445379</v>
      </c>
      <c r="L18" s="53">
        <f t="shared" si="6"/>
        <v>1008.4033613445379</v>
      </c>
      <c r="O18" s="54">
        <v>0</v>
      </c>
      <c r="P18" s="54">
        <v>1200</v>
      </c>
      <c r="Q18">
        <f t="shared" si="7"/>
        <v>1200</v>
      </c>
      <c r="R18">
        <f t="shared" si="8"/>
        <v>0</v>
      </c>
      <c r="S18">
        <f t="shared" si="9"/>
        <v>1200</v>
      </c>
    </row>
    <row r="19" spans="2:20" ht="45" x14ac:dyDescent="0.25">
      <c r="B19" s="11" t="s">
        <v>53</v>
      </c>
      <c r="C19" s="11" t="s">
        <v>25</v>
      </c>
      <c r="D19" s="15" t="s">
        <v>54</v>
      </c>
      <c r="E19" s="16">
        <v>1</v>
      </c>
      <c r="F19" s="16">
        <f t="shared" si="0"/>
        <v>208.40336134453781</v>
      </c>
      <c r="G19" s="16">
        <f t="shared" si="1"/>
        <v>0</v>
      </c>
      <c r="H19" s="53">
        <f t="shared" si="2"/>
        <v>12.504201680672269</v>
      </c>
      <c r="I19" s="53">
        <f t="shared" si="3"/>
        <v>27.092436974789916</v>
      </c>
      <c r="J19" s="16">
        <f t="shared" si="4"/>
        <v>248</v>
      </c>
      <c r="K19" s="53">
        <f t="shared" si="5"/>
        <v>208.40336134453781</v>
      </c>
      <c r="L19" s="53">
        <f t="shared" si="6"/>
        <v>208.40336134453781</v>
      </c>
      <c r="O19" s="54">
        <v>248</v>
      </c>
      <c r="P19" s="54">
        <v>0</v>
      </c>
      <c r="Q19" s="54">
        <f>O19+P19</f>
        <v>248</v>
      </c>
      <c r="R19">
        <f t="shared" si="8"/>
        <v>248</v>
      </c>
      <c r="S19">
        <f t="shared" si="9"/>
        <v>0</v>
      </c>
    </row>
    <row r="20" spans="2:20" ht="45" x14ac:dyDescent="0.25">
      <c r="B20" s="11" t="s">
        <v>55</v>
      </c>
      <c r="C20" s="11" t="s">
        <v>25</v>
      </c>
      <c r="D20" s="15" t="s">
        <v>56</v>
      </c>
      <c r="E20" s="16">
        <v>1</v>
      </c>
      <c r="F20" s="16">
        <f t="shared" si="0"/>
        <v>134.45378151260505</v>
      </c>
      <c r="G20" s="16">
        <f t="shared" si="1"/>
        <v>29.411764705882355</v>
      </c>
      <c r="H20" s="53">
        <f t="shared" si="2"/>
        <v>9.8319327731092425</v>
      </c>
      <c r="I20" s="53">
        <f t="shared" si="3"/>
        <v>21.302521008403364</v>
      </c>
      <c r="J20" s="16">
        <f t="shared" si="4"/>
        <v>195</v>
      </c>
      <c r="K20" s="53">
        <f t="shared" si="5"/>
        <v>163.8655462184874</v>
      </c>
      <c r="L20" s="53">
        <f t="shared" si="6"/>
        <v>163.8655462184874</v>
      </c>
      <c r="O20" s="54">
        <v>160</v>
      </c>
      <c r="P20" s="54">
        <v>35</v>
      </c>
      <c r="Q20" s="54">
        <f>O20+P20</f>
        <v>195</v>
      </c>
      <c r="R20">
        <f t="shared" si="8"/>
        <v>160</v>
      </c>
      <c r="S20">
        <f t="shared" si="9"/>
        <v>35</v>
      </c>
    </row>
    <row r="21" spans="2:20" ht="66" customHeight="1" x14ac:dyDescent="0.25">
      <c r="B21" s="11" t="s">
        <v>57</v>
      </c>
      <c r="C21" s="11" t="s">
        <v>25</v>
      </c>
      <c r="D21" s="15" t="s">
        <v>58</v>
      </c>
      <c r="E21" s="16">
        <v>1</v>
      </c>
      <c r="F21" s="16">
        <f t="shared" si="0"/>
        <v>151.26050420168067</v>
      </c>
      <c r="G21" s="16">
        <f t="shared" si="1"/>
        <v>168.0672268907563</v>
      </c>
      <c r="H21" s="53">
        <f t="shared" si="2"/>
        <v>19.159663865546218</v>
      </c>
      <c r="I21" s="53">
        <f t="shared" si="3"/>
        <v>41.512605042016808</v>
      </c>
      <c r="J21" s="16">
        <f t="shared" si="4"/>
        <v>380</v>
      </c>
      <c r="K21" s="53">
        <f t="shared" si="5"/>
        <v>319.32773109243698</v>
      </c>
      <c r="L21" s="53">
        <f t="shared" si="6"/>
        <v>319.32773109243698</v>
      </c>
      <c r="O21" s="54">
        <v>180</v>
      </c>
      <c r="P21" s="54">
        <v>200</v>
      </c>
      <c r="Q21" s="54">
        <f>O21+P21</f>
        <v>380</v>
      </c>
      <c r="R21">
        <f t="shared" si="8"/>
        <v>180</v>
      </c>
      <c r="S21">
        <f t="shared" si="9"/>
        <v>200</v>
      </c>
    </row>
    <row r="22" spans="2:20" ht="60" customHeight="1" x14ac:dyDescent="0.25">
      <c r="B22" s="11" t="s">
        <v>59</v>
      </c>
      <c r="C22" s="11" t="s">
        <v>60</v>
      </c>
      <c r="D22" s="15" t="s">
        <v>61</v>
      </c>
      <c r="E22" s="16">
        <v>0</v>
      </c>
      <c r="F22" s="16">
        <f>K22-G22</f>
        <v>0</v>
      </c>
      <c r="G22" s="16">
        <f>P22</f>
        <v>0</v>
      </c>
      <c r="H22" s="53">
        <f t="shared" si="2"/>
        <v>0</v>
      </c>
      <c r="I22" s="53">
        <f t="shared" si="3"/>
        <v>0</v>
      </c>
      <c r="J22" s="16">
        <f t="shared" si="4"/>
        <v>0</v>
      </c>
      <c r="K22" s="53">
        <f t="shared" si="5"/>
        <v>0</v>
      </c>
      <c r="L22" s="53">
        <f t="shared" si="6"/>
        <v>0</v>
      </c>
      <c r="O22" s="54">
        <v>0</v>
      </c>
      <c r="P22" s="54">
        <v>0</v>
      </c>
      <c r="Q22" s="54">
        <f>O22+P22</f>
        <v>0</v>
      </c>
      <c r="R22" s="54">
        <f t="shared" si="8"/>
        <v>0</v>
      </c>
      <c r="S22" s="54">
        <f t="shared" si="9"/>
        <v>0</v>
      </c>
    </row>
    <row r="23" spans="2:20" x14ac:dyDescent="0.25">
      <c r="B23" s="18" t="s">
        <v>62</v>
      </c>
      <c r="C23" s="11" t="s">
        <v>25</v>
      </c>
      <c r="D23" s="15" t="s">
        <v>63</v>
      </c>
      <c r="E23" s="16">
        <v>0</v>
      </c>
      <c r="F23" s="16">
        <f>K23-G23</f>
        <v>0</v>
      </c>
      <c r="G23" s="16">
        <f>P23</f>
        <v>0</v>
      </c>
      <c r="H23" s="53">
        <f t="shared" si="2"/>
        <v>0</v>
      </c>
      <c r="I23" s="53">
        <f t="shared" si="3"/>
        <v>0</v>
      </c>
      <c r="J23" s="16">
        <f t="shared" si="4"/>
        <v>0</v>
      </c>
      <c r="K23" s="53">
        <f t="shared" si="5"/>
        <v>0</v>
      </c>
      <c r="L23" s="53">
        <f t="shared" si="6"/>
        <v>0</v>
      </c>
      <c r="O23" s="54">
        <v>0</v>
      </c>
      <c r="P23" s="54">
        <v>0</v>
      </c>
      <c r="Q23" s="54">
        <f>O23+P23</f>
        <v>0</v>
      </c>
      <c r="R23" s="54">
        <f t="shared" si="8"/>
        <v>0</v>
      </c>
      <c r="S23" s="54">
        <f t="shared" si="9"/>
        <v>0</v>
      </c>
    </row>
    <row r="24" spans="2:20" x14ac:dyDescent="0.25">
      <c r="D24" s="55"/>
      <c r="E24" s="1"/>
      <c r="F24" s="1"/>
      <c r="G24" s="1"/>
      <c r="H24" s="54"/>
      <c r="I24" s="54"/>
      <c r="J24" s="1"/>
      <c r="O24" s="54"/>
      <c r="P24" s="54"/>
      <c r="Q24" s="54"/>
    </row>
    <row r="25" spans="2:20" x14ac:dyDescent="0.25">
      <c r="E25" s="1"/>
      <c r="F25" s="1"/>
      <c r="H25" s="1"/>
      <c r="I25" s="1"/>
      <c r="J25" s="1">
        <f>SUM(J5:J23)</f>
        <v>20058.25</v>
      </c>
      <c r="K25" s="1">
        <f>SUM(K5:K23)</f>
        <v>19061.554621848743</v>
      </c>
      <c r="L25" s="1">
        <f>SUM(L5:L23)</f>
        <v>16855.672268907565</v>
      </c>
      <c r="R25" s="1">
        <f>SUM(R5:R23)</f>
        <v>15842.25</v>
      </c>
      <c r="S25" s="1">
        <f>SUM(S5:S23)</f>
        <v>4216</v>
      </c>
      <c r="T25" s="1">
        <f>R25+S25</f>
        <v>20058.25</v>
      </c>
    </row>
    <row r="26" spans="2:20" x14ac:dyDescent="0.25">
      <c r="E26" s="1"/>
      <c r="F26" s="1"/>
      <c r="H26" s="1"/>
      <c r="I26" s="1"/>
      <c r="J26" s="1"/>
      <c r="R26" s="1"/>
      <c r="S26" s="1"/>
      <c r="T26" s="1"/>
    </row>
    <row r="27" spans="2:20" x14ac:dyDescent="0.25">
      <c r="B27" s="98" t="s">
        <v>69</v>
      </c>
      <c r="C27" s="98"/>
      <c r="D27" s="98"/>
      <c r="E27" s="9"/>
      <c r="F27" s="9"/>
      <c r="G27" s="9"/>
      <c r="H27" s="102"/>
      <c r="I27" s="102"/>
      <c r="J27" s="102"/>
      <c r="K27" s="103"/>
      <c r="L27" s="103"/>
    </row>
    <row r="28" spans="2:20" ht="127.5" customHeight="1" x14ac:dyDescent="0.25">
      <c r="B28" s="11" t="s">
        <v>70</v>
      </c>
      <c r="C28" s="11" t="s">
        <v>25</v>
      </c>
      <c r="D28" s="15" t="s">
        <v>71</v>
      </c>
      <c r="E28" s="13">
        <v>1</v>
      </c>
      <c r="F28" s="16">
        <f t="shared" ref="F28:F44" si="10">+IF(27=0,0,O28/1.19)</f>
        <v>0</v>
      </c>
      <c r="G28" s="16">
        <f t="shared" ref="G28:G44" si="11">+IF(27=0,0,P28/1.19)</f>
        <v>197.47899159663865</v>
      </c>
      <c r="H28" s="53">
        <f t="shared" ref="H28:H44" si="12">(F28+G28)*0.06</f>
        <v>11.848739495798318</v>
      </c>
      <c r="I28" s="53">
        <f t="shared" ref="I28:I44" si="13">(G28+F28)*0.13</f>
        <v>25.672268907563026</v>
      </c>
      <c r="J28" s="13">
        <f t="shared" ref="J28:J44" si="14">(F28+G28+H28+I28)*E28</f>
        <v>235</v>
      </c>
      <c r="K28" s="53">
        <f t="shared" ref="K28:K44" si="15">Q28/1.19</f>
        <v>197.47899159663865</v>
      </c>
      <c r="L28" s="53">
        <f t="shared" ref="L28:L44" si="16">K28*E28</f>
        <v>197.47899159663865</v>
      </c>
      <c r="O28" s="54">
        <v>0</v>
      </c>
      <c r="P28" s="54">
        <v>235</v>
      </c>
      <c r="Q28" s="54">
        <f t="shared" ref="Q28:Q44" si="17">O28+P28</f>
        <v>235</v>
      </c>
      <c r="R28">
        <f t="shared" ref="R28:R44" si="18">O28*E28</f>
        <v>0</v>
      </c>
      <c r="S28">
        <f t="shared" ref="S28:S44" si="19">P28*E28</f>
        <v>235</v>
      </c>
    </row>
    <row r="29" spans="2:20" ht="118.5" customHeight="1" x14ac:dyDescent="0.25">
      <c r="B29" s="11" t="s">
        <v>72</v>
      </c>
      <c r="C29" s="11" t="s">
        <v>25</v>
      </c>
      <c r="D29" s="15" t="s">
        <v>73</v>
      </c>
      <c r="E29" s="16">
        <v>1</v>
      </c>
      <c r="F29" s="16">
        <f t="shared" si="10"/>
        <v>108.90756302521008</v>
      </c>
      <c r="G29" s="16">
        <f t="shared" si="11"/>
        <v>151.26050420168067</v>
      </c>
      <c r="H29" s="53">
        <f t="shared" si="12"/>
        <v>15.610084033613443</v>
      </c>
      <c r="I29" s="53">
        <f t="shared" si="13"/>
        <v>33.821848739495799</v>
      </c>
      <c r="J29" s="16">
        <f t="shared" si="14"/>
        <v>309.59999999999997</v>
      </c>
      <c r="K29" s="53">
        <f t="shared" si="15"/>
        <v>260.1680672268908</v>
      </c>
      <c r="L29" s="53">
        <f t="shared" si="16"/>
        <v>260.1680672268908</v>
      </c>
      <c r="O29" s="54">
        <v>129.6</v>
      </c>
      <c r="P29" s="54">
        <v>180</v>
      </c>
      <c r="Q29" s="54">
        <f t="shared" si="17"/>
        <v>309.60000000000002</v>
      </c>
      <c r="R29">
        <f t="shared" si="18"/>
        <v>129.6</v>
      </c>
      <c r="S29">
        <f t="shared" si="19"/>
        <v>180</v>
      </c>
    </row>
    <row r="30" spans="2:20" ht="118.5" customHeight="1" x14ac:dyDescent="0.25">
      <c r="B30" s="11" t="s">
        <v>74</v>
      </c>
      <c r="C30" s="11" t="s">
        <v>25</v>
      </c>
      <c r="D30" s="15" t="s">
        <v>75</v>
      </c>
      <c r="E30" s="16">
        <v>0</v>
      </c>
      <c r="F30" s="16">
        <f t="shared" si="10"/>
        <v>18.151260504201684</v>
      </c>
      <c r="G30" s="16">
        <f t="shared" si="11"/>
        <v>151.26050420168067</v>
      </c>
      <c r="H30" s="53">
        <f t="shared" si="12"/>
        <v>10.164705882352941</v>
      </c>
      <c r="I30" s="53">
        <f t="shared" si="13"/>
        <v>22.023529411764706</v>
      </c>
      <c r="J30" s="16">
        <f t="shared" si="14"/>
        <v>0</v>
      </c>
      <c r="K30" s="53">
        <f t="shared" si="15"/>
        <v>169.41176470588235</v>
      </c>
      <c r="L30" s="53">
        <f t="shared" si="16"/>
        <v>0</v>
      </c>
      <c r="O30" s="54">
        <v>21.6</v>
      </c>
      <c r="P30" s="54">
        <v>180</v>
      </c>
      <c r="Q30" s="54">
        <f t="shared" si="17"/>
        <v>201.6</v>
      </c>
      <c r="R30">
        <f t="shared" si="18"/>
        <v>0</v>
      </c>
      <c r="S30">
        <f t="shared" si="19"/>
        <v>0</v>
      </c>
    </row>
    <row r="31" spans="2:20" ht="111.75" customHeight="1" x14ac:dyDescent="0.25">
      <c r="B31" s="11" t="s">
        <v>76</v>
      </c>
      <c r="C31" s="11" t="s">
        <v>25</v>
      </c>
      <c r="D31" s="15" t="s">
        <v>77</v>
      </c>
      <c r="E31" s="16">
        <v>0</v>
      </c>
      <c r="F31" s="16">
        <f t="shared" si="10"/>
        <v>0</v>
      </c>
      <c r="G31" s="16">
        <f t="shared" si="11"/>
        <v>126.05042016806723</v>
      </c>
      <c r="H31" s="53">
        <f t="shared" si="12"/>
        <v>7.5630252100840334</v>
      </c>
      <c r="I31" s="53">
        <f t="shared" si="13"/>
        <v>16.386554621848742</v>
      </c>
      <c r="J31" s="16">
        <f t="shared" si="14"/>
        <v>0</v>
      </c>
      <c r="K31" s="53">
        <f t="shared" si="15"/>
        <v>126.05042016806723</v>
      </c>
      <c r="L31" s="53">
        <f t="shared" si="16"/>
        <v>0</v>
      </c>
      <c r="O31" s="54">
        <v>0</v>
      </c>
      <c r="P31" s="54">
        <v>150</v>
      </c>
      <c r="Q31" s="54">
        <f t="shared" si="17"/>
        <v>150</v>
      </c>
      <c r="R31">
        <f t="shared" si="18"/>
        <v>0</v>
      </c>
      <c r="S31">
        <f t="shared" si="19"/>
        <v>0</v>
      </c>
    </row>
    <row r="32" spans="2:20" ht="30" x14ac:dyDescent="0.25">
      <c r="B32" s="11" t="s">
        <v>78</v>
      </c>
      <c r="C32" s="11" t="s">
        <v>25</v>
      </c>
      <c r="D32" s="15" t="s">
        <v>79</v>
      </c>
      <c r="E32" s="16">
        <v>0</v>
      </c>
      <c r="F32" s="16">
        <f t="shared" si="10"/>
        <v>75.630252100840337</v>
      </c>
      <c r="G32" s="16">
        <f t="shared" si="11"/>
        <v>0</v>
      </c>
      <c r="H32" s="53">
        <f t="shared" si="12"/>
        <v>4.53781512605042</v>
      </c>
      <c r="I32" s="53">
        <f t="shared" si="13"/>
        <v>9.8319327731092443</v>
      </c>
      <c r="J32" s="16">
        <f t="shared" si="14"/>
        <v>0</v>
      </c>
      <c r="K32" s="53">
        <f t="shared" si="15"/>
        <v>75.630252100840337</v>
      </c>
      <c r="L32" s="53">
        <f t="shared" si="16"/>
        <v>0</v>
      </c>
      <c r="O32" s="54">
        <v>90</v>
      </c>
      <c r="P32" s="54">
        <v>0</v>
      </c>
      <c r="Q32" s="54">
        <f t="shared" si="17"/>
        <v>90</v>
      </c>
      <c r="R32">
        <f t="shared" si="18"/>
        <v>0</v>
      </c>
      <c r="S32">
        <f t="shared" si="19"/>
        <v>0</v>
      </c>
    </row>
    <row r="33" spans="2:20" ht="30" x14ac:dyDescent="0.25">
      <c r="B33" s="11" t="s">
        <v>80</v>
      </c>
      <c r="C33" s="11"/>
      <c r="D33" s="15" t="s">
        <v>81</v>
      </c>
      <c r="E33" s="16">
        <v>0</v>
      </c>
      <c r="F33" s="16">
        <f t="shared" si="10"/>
        <v>100.84033613445379</v>
      </c>
      <c r="G33" s="16">
        <f t="shared" si="11"/>
        <v>0</v>
      </c>
      <c r="H33" s="53">
        <f t="shared" si="12"/>
        <v>6.0504201680672276</v>
      </c>
      <c r="I33" s="53">
        <f t="shared" si="13"/>
        <v>13.109243697478993</v>
      </c>
      <c r="J33" s="16">
        <f t="shared" si="14"/>
        <v>0</v>
      </c>
      <c r="K33" s="53">
        <f t="shared" si="15"/>
        <v>100.84033613445379</v>
      </c>
      <c r="L33" s="53">
        <f t="shared" si="16"/>
        <v>0</v>
      </c>
      <c r="O33" s="54">
        <v>120</v>
      </c>
      <c r="P33" s="54">
        <v>0</v>
      </c>
      <c r="Q33" s="54">
        <f t="shared" si="17"/>
        <v>120</v>
      </c>
      <c r="R33">
        <f t="shared" si="18"/>
        <v>0</v>
      </c>
      <c r="S33">
        <f t="shared" si="19"/>
        <v>0</v>
      </c>
    </row>
    <row r="34" spans="2:20" ht="105" customHeight="1" x14ac:dyDescent="0.25">
      <c r="B34" s="11" t="s">
        <v>82</v>
      </c>
      <c r="C34" s="11" t="s">
        <v>25</v>
      </c>
      <c r="D34" s="15" t="s">
        <v>83</v>
      </c>
      <c r="E34" s="16">
        <v>0</v>
      </c>
      <c r="F34" s="16">
        <f t="shared" si="10"/>
        <v>0</v>
      </c>
      <c r="G34" s="16">
        <f t="shared" si="11"/>
        <v>92.436974789915965</v>
      </c>
      <c r="H34" s="53">
        <f t="shared" si="12"/>
        <v>5.5462184873949578</v>
      </c>
      <c r="I34" s="53">
        <f t="shared" si="13"/>
        <v>12.016806722689076</v>
      </c>
      <c r="J34" s="16">
        <f t="shared" si="14"/>
        <v>0</v>
      </c>
      <c r="K34" s="53">
        <f t="shared" si="15"/>
        <v>92.436974789915965</v>
      </c>
      <c r="L34" s="53">
        <f t="shared" si="16"/>
        <v>0</v>
      </c>
      <c r="O34" s="54">
        <v>0</v>
      </c>
      <c r="P34" s="54">
        <v>110</v>
      </c>
      <c r="Q34" s="54">
        <f t="shared" si="17"/>
        <v>110</v>
      </c>
      <c r="R34">
        <f t="shared" si="18"/>
        <v>0</v>
      </c>
      <c r="S34">
        <f t="shared" si="19"/>
        <v>0</v>
      </c>
    </row>
    <row r="35" spans="2:20" ht="30" x14ac:dyDescent="0.25">
      <c r="B35" s="11" t="s">
        <v>84</v>
      </c>
      <c r="C35" s="11" t="s">
        <v>25</v>
      </c>
      <c r="D35" s="15" t="s">
        <v>85</v>
      </c>
      <c r="E35" s="16">
        <v>0</v>
      </c>
      <c r="F35" s="16">
        <f t="shared" si="10"/>
        <v>33.613445378151262</v>
      </c>
      <c r="G35" s="16">
        <f t="shared" si="11"/>
        <v>0</v>
      </c>
      <c r="H35" s="53">
        <f t="shared" si="12"/>
        <v>2.0168067226890756</v>
      </c>
      <c r="I35" s="53">
        <f t="shared" si="13"/>
        <v>4.3697478991596643</v>
      </c>
      <c r="J35" s="16">
        <f t="shared" si="14"/>
        <v>0</v>
      </c>
      <c r="K35" s="53">
        <f t="shared" si="15"/>
        <v>33.613445378151262</v>
      </c>
      <c r="L35" s="53">
        <f t="shared" si="16"/>
        <v>0</v>
      </c>
      <c r="O35" s="54">
        <v>40</v>
      </c>
      <c r="P35" s="54">
        <v>0</v>
      </c>
      <c r="Q35" s="54">
        <f t="shared" si="17"/>
        <v>40</v>
      </c>
      <c r="R35">
        <f t="shared" si="18"/>
        <v>0</v>
      </c>
      <c r="S35">
        <f t="shared" si="19"/>
        <v>0</v>
      </c>
    </row>
    <row r="36" spans="2:20" ht="30" x14ac:dyDescent="0.25">
      <c r="B36" s="11" t="s">
        <v>86</v>
      </c>
      <c r="C36" s="11"/>
      <c r="D36" s="15" t="s">
        <v>87</v>
      </c>
      <c r="E36" s="16">
        <v>0</v>
      </c>
      <c r="F36" s="16">
        <f t="shared" si="10"/>
        <v>67.226890756302524</v>
      </c>
      <c r="G36" s="16">
        <f t="shared" si="11"/>
        <v>0</v>
      </c>
      <c r="H36" s="53">
        <f t="shared" si="12"/>
        <v>4.0336134453781511</v>
      </c>
      <c r="I36" s="53">
        <f t="shared" si="13"/>
        <v>8.7394957983193287</v>
      </c>
      <c r="J36" s="16">
        <f t="shared" si="14"/>
        <v>0</v>
      </c>
      <c r="K36" s="53">
        <f t="shared" si="15"/>
        <v>67.226890756302524</v>
      </c>
      <c r="L36" s="53">
        <f t="shared" si="16"/>
        <v>0</v>
      </c>
      <c r="O36" s="54">
        <v>80</v>
      </c>
      <c r="P36" s="54">
        <v>0</v>
      </c>
      <c r="Q36" s="54">
        <f t="shared" si="17"/>
        <v>80</v>
      </c>
      <c r="R36">
        <f t="shared" si="18"/>
        <v>0</v>
      </c>
      <c r="S36">
        <f t="shared" si="19"/>
        <v>0</v>
      </c>
    </row>
    <row r="37" spans="2:20" ht="125.25" customHeight="1" x14ac:dyDescent="0.25">
      <c r="B37" s="11" t="s">
        <v>88</v>
      </c>
      <c r="C37" s="11" t="s">
        <v>25</v>
      </c>
      <c r="D37" s="15" t="s">
        <v>89</v>
      </c>
      <c r="E37" s="16">
        <v>1</v>
      </c>
      <c r="F37" s="16">
        <f t="shared" si="10"/>
        <v>0</v>
      </c>
      <c r="G37" s="16">
        <f t="shared" si="11"/>
        <v>168.0672268907563</v>
      </c>
      <c r="H37" s="53">
        <f t="shared" si="12"/>
        <v>10.084033613445378</v>
      </c>
      <c r="I37" s="53">
        <f t="shared" si="13"/>
        <v>21.84873949579832</v>
      </c>
      <c r="J37" s="16">
        <f t="shared" si="14"/>
        <v>200</v>
      </c>
      <c r="K37" s="53">
        <f t="shared" si="15"/>
        <v>168.0672268907563</v>
      </c>
      <c r="L37" s="53">
        <f t="shared" si="16"/>
        <v>168.0672268907563</v>
      </c>
      <c r="O37" s="54">
        <v>0</v>
      </c>
      <c r="P37" s="54">
        <v>200</v>
      </c>
      <c r="Q37" s="54">
        <f t="shared" si="17"/>
        <v>200</v>
      </c>
      <c r="R37">
        <f t="shared" si="18"/>
        <v>0</v>
      </c>
      <c r="S37">
        <f t="shared" si="19"/>
        <v>200</v>
      </c>
    </row>
    <row r="38" spans="2:20" ht="30" x14ac:dyDescent="0.25">
      <c r="B38" s="11" t="s">
        <v>90</v>
      </c>
      <c r="C38" s="11" t="s">
        <v>25</v>
      </c>
      <c r="D38" s="15" t="s">
        <v>91</v>
      </c>
      <c r="E38" s="16">
        <v>1</v>
      </c>
      <c r="F38" s="16">
        <f t="shared" si="10"/>
        <v>84.033613445378151</v>
      </c>
      <c r="G38" s="16">
        <f t="shared" si="11"/>
        <v>0</v>
      </c>
      <c r="H38" s="53">
        <f t="shared" si="12"/>
        <v>5.0420168067226889</v>
      </c>
      <c r="I38" s="53">
        <f t="shared" si="13"/>
        <v>10.92436974789916</v>
      </c>
      <c r="J38" s="16">
        <f t="shared" si="14"/>
        <v>100</v>
      </c>
      <c r="K38" s="53">
        <f t="shared" si="15"/>
        <v>84.033613445378151</v>
      </c>
      <c r="L38" s="53">
        <f t="shared" si="16"/>
        <v>84.033613445378151</v>
      </c>
      <c r="O38" s="54">
        <v>100</v>
      </c>
      <c r="P38" s="54">
        <v>0</v>
      </c>
      <c r="Q38" s="54">
        <f t="shared" si="17"/>
        <v>100</v>
      </c>
      <c r="R38">
        <f t="shared" si="18"/>
        <v>100</v>
      </c>
      <c r="S38">
        <f t="shared" si="19"/>
        <v>0</v>
      </c>
    </row>
    <row r="39" spans="2:20" ht="30" x14ac:dyDescent="0.25">
      <c r="B39" s="11" t="s">
        <v>92</v>
      </c>
      <c r="C39" s="11"/>
      <c r="D39" s="15" t="s">
        <v>93</v>
      </c>
      <c r="E39" s="16">
        <v>1</v>
      </c>
      <c r="F39" s="16">
        <f t="shared" si="10"/>
        <v>126.05042016806723</v>
      </c>
      <c r="G39" s="16">
        <f t="shared" si="11"/>
        <v>0</v>
      </c>
      <c r="H39" s="53">
        <f t="shared" si="12"/>
        <v>7.5630252100840334</v>
      </c>
      <c r="I39" s="53">
        <f t="shared" si="13"/>
        <v>16.386554621848742</v>
      </c>
      <c r="J39" s="16">
        <f t="shared" si="14"/>
        <v>150</v>
      </c>
      <c r="K39" s="53">
        <f t="shared" si="15"/>
        <v>126.05042016806723</v>
      </c>
      <c r="L39" s="53">
        <f t="shared" si="16"/>
        <v>126.05042016806723</v>
      </c>
      <c r="O39" s="54">
        <v>150</v>
      </c>
      <c r="P39" s="54">
        <v>0</v>
      </c>
      <c r="Q39" s="54">
        <f t="shared" si="17"/>
        <v>150</v>
      </c>
      <c r="R39">
        <f t="shared" si="18"/>
        <v>150</v>
      </c>
      <c r="S39">
        <f t="shared" si="19"/>
        <v>0</v>
      </c>
    </row>
    <row r="40" spans="2:20" ht="45" x14ac:dyDescent="0.25">
      <c r="B40" s="11" t="s">
        <v>94</v>
      </c>
      <c r="C40" s="11" t="s">
        <v>25</v>
      </c>
      <c r="D40" s="15" t="s">
        <v>95</v>
      </c>
      <c r="E40" s="16">
        <v>1</v>
      </c>
      <c r="F40" s="16">
        <f t="shared" si="10"/>
        <v>126.05042016806723</v>
      </c>
      <c r="G40" s="16">
        <f t="shared" si="11"/>
        <v>16.806722689075631</v>
      </c>
      <c r="H40" s="53">
        <f t="shared" si="12"/>
        <v>8.5714285714285712</v>
      </c>
      <c r="I40" s="53">
        <f t="shared" si="13"/>
        <v>18.571428571428573</v>
      </c>
      <c r="J40" s="16">
        <f t="shared" si="14"/>
        <v>170.00000000000003</v>
      </c>
      <c r="K40" s="53">
        <f t="shared" si="15"/>
        <v>142.85714285714286</v>
      </c>
      <c r="L40" s="53">
        <f t="shared" si="16"/>
        <v>142.85714285714286</v>
      </c>
      <c r="O40" s="54">
        <v>150</v>
      </c>
      <c r="P40" s="54">
        <v>20</v>
      </c>
      <c r="Q40" s="54">
        <f t="shared" si="17"/>
        <v>170</v>
      </c>
      <c r="R40">
        <f t="shared" si="18"/>
        <v>150</v>
      </c>
      <c r="S40">
        <f t="shared" si="19"/>
        <v>20</v>
      </c>
    </row>
    <row r="41" spans="2:20" ht="150" customHeight="1" x14ac:dyDescent="0.25">
      <c r="B41" s="11" t="s">
        <v>96</v>
      </c>
      <c r="C41" s="11" t="s">
        <v>60</v>
      </c>
      <c r="D41" s="15" t="s">
        <v>97</v>
      </c>
      <c r="E41" s="16">
        <v>10</v>
      </c>
      <c r="F41" s="16">
        <f t="shared" si="10"/>
        <v>0</v>
      </c>
      <c r="G41" s="16">
        <f t="shared" si="11"/>
        <v>42.016806722689076</v>
      </c>
      <c r="H41" s="53">
        <f t="shared" si="12"/>
        <v>2.5210084033613445</v>
      </c>
      <c r="I41" s="53">
        <f t="shared" si="13"/>
        <v>5.46218487394958</v>
      </c>
      <c r="J41" s="16">
        <f t="shared" si="14"/>
        <v>500</v>
      </c>
      <c r="K41" s="53">
        <f t="shared" si="15"/>
        <v>42.016806722689076</v>
      </c>
      <c r="L41" s="53">
        <f t="shared" si="16"/>
        <v>420.16806722689074</v>
      </c>
      <c r="O41" s="54">
        <v>0</v>
      </c>
      <c r="P41" s="54">
        <v>50</v>
      </c>
      <c r="Q41" s="54">
        <f t="shared" si="17"/>
        <v>50</v>
      </c>
      <c r="R41">
        <f t="shared" si="18"/>
        <v>0</v>
      </c>
      <c r="S41">
        <f t="shared" si="19"/>
        <v>500</v>
      </c>
    </row>
    <row r="42" spans="2:20" ht="45" x14ac:dyDescent="0.25">
      <c r="B42" s="11" t="s">
        <v>98</v>
      </c>
      <c r="C42" s="11" t="s">
        <v>25</v>
      </c>
      <c r="D42" s="15" t="s">
        <v>99</v>
      </c>
      <c r="E42" s="16">
        <v>1</v>
      </c>
      <c r="F42" s="16">
        <f t="shared" si="10"/>
        <v>29.411764705882355</v>
      </c>
      <c r="G42" s="16">
        <f t="shared" si="11"/>
        <v>42.016806722689076</v>
      </c>
      <c r="H42" s="53">
        <f t="shared" si="12"/>
        <v>4.2857142857142856</v>
      </c>
      <c r="I42" s="53">
        <f t="shared" si="13"/>
        <v>9.2857142857142865</v>
      </c>
      <c r="J42" s="16">
        <f t="shared" si="14"/>
        <v>85.000000000000014</v>
      </c>
      <c r="K42" s="53">
        <f t="shared" si="15"/>
        <v>71.428571428571431</v>
      </c>
      <c r="L42" s="53">
        <f t="shared" si="16"/>
        <v>71.428571428571431</v>
      </c>
      <c r="O42" s="54">
        <v>35</v>
      </c>
      <c r="P42" s="54">
        <v>50</v>
      </c>
      <c r="Q42" s="54">
        <f t="shared" si="17"/>
        <v>85</v>
      </c>
      <c r="R42">
        <f t="shared" si="18"/>
        <v>35</v>
      </c>
      <c r="S42">
        <f t="shared" si="19"/>
        <v>50</v>
      </c>
    </row>
    <row r="43" spans="2:20" ht="51" customHeight="1" x14ac:dyDescent="0.25">
      <c r="B43" s="11" t="s">
        <v>100</v>
      </c>
      <c r="C43" s="11"/>
      <c r="D43" s="15" t="s">
        <v>101</v>
      </c>
      <c r="E43" s="16">
        <v>3</v>
      </c>
      <c r="F43" s="16">
        <f t="shared" si="10"/>
        <v>0.92436974789915982</v>
      </c>
      <c r="G43" s="16">
        <f t="shared" si="11"/>
        <v>0</v>
      </c>
      <c r="H43" s="53">
        <f t="shared" si="12"/>
        <v>5.5462184873949584E-2</v>
      </c>
      <c r="I43" s="53">
        <f t="shared" si="13"/>
        <v>0.12016806722689079</v>
      </c>
      <c r="J43" s="16">
        <f t="shared" si="14"/>
        <v>3.3000000000000007</v>
      </c>
      <c r="K43" s="53">
        <f t="shared" si="15"/>
        <v>0.92436974789915982</v>
      </c>
      <c r="L43" s="53">
        <f t="shared" si="16"/>
        <v>2.7731092436974794</v>
      </c>
      <c r="O43" s="54">
        <v>1.1000000000000001</v>
      </c>
      <c r="P43" s="54">
        <v>0</v>
      </c>
      <c r="Q43" s="54">
        <f t="shared" si="17"/>
        <v>1.1000000000000001</v>
      </c>
      <c r="R43">
        <f t="shared" si="18"/>
        <v>3.3000000000000003</v>
      </c>
      <c r="S43">
        <f t="shared" si="19"/>
        <v>0</v>
      </c>
    </row>
    <row r="44" spans="2:20" ht="120.75" customHeight="1" x14ac:dyDescent="0.25">
      <c r="B44" s="11" t="s">
        <v>102</v>
      </c>
      <c r="C44" s="11"/>
      <c r="D44" s="15" t="s">
        <v>103</v>
      </c>
      <c r="E44" s="16">
        <v>1</v>
      </c>
      <c r="F44" s="16">
        <f t="shared" si="10"/>
        <v>184.87394957983193</v>
      </c>
      <c r="G44" s="16">
        <f t="shared" si="11"/>
        <v>16.806722689075631</v>
      </c>
      <c r="H44" s="53">
        <f t="shared" si="12"/>
        <v>12.100840336134453</v>
      </c>
      <c r="I44" s="53">
        <f t="shared" si="13"/>
        <v>26.218487394957982</v>
      </c>
      <c r="J44" s="16">
        <f t="shared" si="14"/>
        <v>239.99999999999997</v>
      </c>
      <c r="K44" s="53">
        <f t="shared" si="15"/>
        <v>201.68067226890759</v>
      </c>
      <c r="L44" s="53">
        <f t="shared" si="16"/>
        <v>201.68067226890759</v>
      </c>
      <c r="O44" s="54">
        <v>220</v>
      </c>
      <c r="P44" s="54">
        <v>20</v>
      </c>
      <c r="Q44" s="54">
        <f t="shared" si="17"/>
        <v>240</v>
      </c>
      <c r="R44">
        <f t="shared" si="18"/>
        <v>220</v>
      </c>
      <c r="S44">
        <f t="shared" si="19"/>
        <v>20</v>
      </c>
    </row>
    <row r="45" spans="2:20" x14ac:dyDescent="0.25">
      <c r="D45" s="55"/>
      <c r="E45" s="1"/>
      <c r="F45" s="1"/>
      <c r="G45" s="1"/>
      <c r="H45" s="54"/>
      <c r="I45" s="54"/>
      <c r="J45" s="1"/>
      <c r="K45" s="54"/>
      <c r="L45" s="54"/>
      <c r="O45" s="54"/>
      <c r="P45" s="54"/>
      <c r="Q45" s="54"/>
    </row>
    <row r="46" spans="2:20" x14ac:dyDescent="0.25">
      <c r="E46" s="1"/>
      <c r="F46" s="1"/>
      <c r="H46" s="1"/>
      <c r="I46" s="1"/>
      <c r="J46" s="1">
        <f>SUM(J28:J44)</f>
        <v>1992.8999999999999</v>
      </c>
      <c r="K46" s="1">
        <f>SUM(K28:K44)</f>
        <v>1959.9159663865548</v>
      </c>
      <c r="L46" s="1">
        <f>SUM(L28:L44)</f>
        <v>1674.7058823529412</v>
      </c>
      <c r="R46" s="1">
        <f>SUM(R28:R44)</f>
        <v>787.9</v>
      </c>
      <c r="S46" s="1">
        <f>SUM(S28:S44)</f>
        <v>1205</v>
      </c>
      <c r="T46" s="1">
        <f>R46+S46</f>
        <v>1992.9</v>
      </c>
    </row>
    <row r="47" spans="2:20" x14ac:dyDescent="0.25">
      <c r="E47" s="1"/>
      <c r="F47" s="1"/>
      <c r="G47" s="1"/>
    </row>
    <row r="48" spans="2:20" x14ac:dyDescent="0.25">
      <c r="B48" s="98" t="s">
        <v>104</v>
      </c>
      <c r="C48" s="98"/>
      <c r="D48" s="98"/>
      <c r="E48" s="9"/>
      <c r="F48" s="9"/>
      <c r="G48" s="9"/>
      <c r="H48" s="102"/>
      <c r="I48" s="102"/>
      <c r="J48" s="102"/>
      <c r="K48" s="103"/>
      <c r="L48" s="103"/>
    </row>
    <row r="49" spans="2:20" ht="92.25" customHeight="1" x14ac:dyDescent="0.25">
      <c r="B49" s="11" t="s">
        <v>105</v>
      </c>
      <c r="C49" s="11" t="s">
        <v>25</v>
      </c>
      <c r="D49" s="15" t="s">
        <v>106</v>
      </c>
      <c r="E49" s="13">
        <v>1</v>
      </c>
      <c r="F49" s="13">
        <f>K49-G49</f>
        <v>203.69747899159665</v>
      </c>
      <c r="G49" s="13">
        <f>P49</f>
        <v>40</v>
      </c>
      <c r="H49" s="53">
        <f>(F49+G49)*0.06</f>
        <v>14.621848739495798</v>
      </c>
      <c r="I49" s="53">
        <f>(G49+F49)*0.13</f>
        <v>31.680672268907568</v>
      </c>
      <c r="J49" s="16">
        <f>(F49+G49+H49+I49)*E49</f>
        <v>290.00000000000006</v>
      </c>
      <c r="K49" s="53">
        <f>Q49/1.19</f>
        <v>243.69747899159665</v>
      </c>
      <c r="L49" s="53">
        <f>K49*E49</f>
        <v>243.69747899159665</v>
      </c>
      <c r="O49" s="54">
        <v>250</v>
      </c>
      <c r="P49" s="54">
        <v>40</v>
      </c>
      <c r="Q49" s="54">
        <f>O49+P49</f>
        <v>290</v>
      </c>
      <c r="R49">
        <f>O49*E49</f>
        <v>250</v>
      </c>
      <c r="S49">
        <f>P49*E49</f>
        <v>40</v>
      </c>
    </row>
    <row r="50" spans="2:20" x14ac:dyDescent="0.25">
      <c r="D50" s="55"/>
      <c r="E50" s="1"/>
      <c r="F50" s="1"/>
      <c r="G50" s="1"/>
      <c r="H50" s="1"/>
      <c r="I50" s="1"/>
      <c r="J50" s="1"/>
      <c r="O50" s="54"/>
      <c r="P50" s="54"/>
      <c r="Q50" s="54"/>
    </row>
    <row r="51" spans="2:20" x14ac:dyDescent="0.25">
      <c r="E51" s="1"/>
      <c r="F51" s="1"/>
      <c r="J51" s="1">
        <f>SUM(J49)</f>
        <v>290.00000000000006</v>
      </c>
      <c r="K51" s="1">
        <f>SUM(K49)</f>
        <v>243.69747899159665</v>
      </c>
      <c r="L51" s="1">
        <f>SUM(L49)</f>
        <v>243.69747899159665</v>
      </c>
      <c r="R51" s="1">
        <f>SUM(R49)</f>
        <v>250</v>
      </c>
      <c r="S51" s="1">
        <f>SUM(S49)</f>
        <v>40</v>
      </c>
      <c r="T51" s="1">
        <f>R51+S51</f>
        <v>290</v>
      </c>
    </row>
    <row r="52" spans="2:20" x14ac:dyDescent="0.25">
      <c r="E52" s="1"/>
      <c r="F52" s="1"/>
      <c r="G52" s="1"/>
    </row>
    <row r="53" spans="2:20" ht="37.5" x14ac:dyDescent="0.3">
      <c r="D53" s="24" t="s">
        <v>229</v>
      </c>
      <c r="E53" s="25"/>
      <c r="F53" s="26"/>
      <c r="G53" s="27">
        <f>J25+J46+J51</f>
        <v>22341.15</v>
      </c>
    </row>
    <row r="55" spans="2:20" ht="21" x14ac:dyDescent="0.35">
      <c r="D55" s="31" t="s">
        <v>108</v>
      </c>
      <c r="E55" s="32"/>
      <c r="F55" s="32"/>
      <c r="G55" s="33">
        <f>R25+R46+R51</f>
        <v>16880.150000000001</v>
      </c>
    </row>
    <row r="56" spans="2:20" ht="21" x14ac:dyDescent="0.35">
      <c r="D56" s="31" t="s">
        <v>109</v>
      </c>
      <c r="E56" s="32"/>
      <c r="F56" s="32"/>
      <c r="G56" s="33">
        <f>S25+S46+S51</f>
        <v>5461</v>
      </c>
    </row>
  </sheetData>
  <mergeCells count="7">
    <mergeCell ref="B4:D4"/>
    <mergeCell ref="B27:D27"/>
    <mergeCell ref="H27:J27"/>
    <mergeCell ref="K27:L27"/>
    <mergeCell ref="B48:D48"/>
    <mergeCell ref="H48:J48"/>
    <mergeCell ref="K48:L4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38</vt:i4>
      </vt:variant>
      <vt:variant>
        <vt:lpstr>Rangos con nombre</vt:lpstr>
      </vt:variant>
      <vt:variant>
        <vt:i4>2</vt:i4>
      </vt:variant>
    </vt:vector>
  </HeadingPairs>
  <TitlesOfParts>
    <vt:vector size="40" baseType="lpstr">
      <vt:lpstr>Video</vt:lpstr>
      <vt:lpstr>Acceso</vt:lpstr>
      <vt:lpstr>ZBE</vt:lpstr>
      <vt:lpstr>VV1</vt:lpstr>
      <vt:lpstr>VV2</vt:lpstr>
      <vt:lpstr>VV3</vt:lpstr>
      <vt:lpstr>VV4</vt:lpstr>
      <vt:lpstr>VV5</vt:lpstr>
      <vt:lpstr>VV6</vt:lpstr>
      <vt:lpstr>VV7_8</vt:lpstr>
      <vt:lpstr>VV9</vt:lpstr>
      <vt:lpstr>VV10</vt:lpstr>
      <vt:lpstr>VV11</vt:lpstr>
      <vt:lpstr>VV12</vt:lpstr>
      <vt:lpstr>VV13</vt:lpstr>
      <vt:lpstr>VV14</vt:lpstr>
      <vt:lpstr>PUNTOS VV UNIF.</vt:lpstr>
      <vt:lpstr>CA1</vt:lpstr>
      <vt:lpstr>CA2</vt:lpstr>
      <vt:lpstr>CA3</vt:lpstr>
      <vt:lpstr>CA4</vt:lpstr>
      <vt:lpstr>CA5</vt:lpstr>
      <vt:lpstr>CA6</vt:lpstr>
      <vt:lpstr>CA7</vt:lpstr>
      <vt:lpstr>CA8</vt:lpstr>
      <vt:lpstr>CA9</vt:lpstr>
      <vt:lpstr>CA10</vt:lpstr>
      <vt:lpstr>ZBE11</vt:lpstr>
      <vt:lpstr>ZBE21</vt:lpstr>
      <vt:lpstr>ZBE31</vt:lpstr>
      <vt:lpstr>ZBE41</vt:lpstr>
      <vt:lpstr>ZBE51</vt:lpstr>
      <vt:lpstr>ZBE61</vt:lpstr>
      <vt:lpstr>ZBE71</vt:lpstr>
      <vt:lpstr>PLATAFORMA CA+ZBE</vt:lpstr>
      <vt:lpstr>XARXA COMUNICACIONS</vt:lpstr>
      <vt:lpstr>VARIS_ZBE</vt:lpstr>
      <vt:lpstr>MANTENIMENT</vt:lpstr>
      <vt:lpstr>Acceso!Área_de_impresión</vt:lpstr>
      <vt:lpstr>'PLATAFORMA CA+ZBE'!Área_de_impresión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Francisco Olivert Ricart</dc:creator>
  <cp:lastModifiedBy>Servei de Sistemes d'Informació i Telecomunicacions</cp:lastModifiedBy>
  <cp:revision>10</cp:revision>
  <cp:lastPrinted>2022-06-30T14:28:22Z</cp:lastPrinted>
  <dcterms:created xsi:type="dcterms:W3CDTF">2022-02-21T07:52:48Z</dcterms:created>
  <dcterms:modified xsi:type="dcterms:W3CDTF">2022-09-22T11:57:47Z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